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5-10\"/>
    </mc:Choice>
  </mc:AlternateContent>
  <xr:revisionPtr revIDLastSave="0" documentId="13_ncr:1_{1F1CCA24-D23A-4457-8A9C-FDDECAE81B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Data!$E$62:$I$108</definedName>
    <definedName name="A">Hraci[Hráči]</definedName>
  </definedNames>
  <calcPr calcId="191029"/>
  <pivotCaches>
    <pivotCache cacheId="3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2" i="3" l="1"/>
  <c r="F62" i="3" s="1"/>
  <c r="E61" i="3"/>
  <c r="F61" i="3" s="1"/>
  <c r="I78" i="2"/>
  <c r="I82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F49" i="1" l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I65" i="2"/>
  <c r="I66" i="2"/>
  <c r="J59" i="1" s="1"/>
  <c r="L59" i="1" s="1"/>
  <c r="N59" i="1" s="1"/>
  <c r="I67" i="2"/>
  <c r="I68" i="2"/>
  <c r="I69" i="2"/>
  <c r="I70" i="2"/>
  <c r="I71" i="2"/>
  <c r="I72" i="2"/>
  <c r="I73" i="2"/>
  <c r="I74" i="2"/>
  <c r="I75" i="2"/>
  <c r="I76" i="2"/>
  <c r="J76" i="1" s="1"/>
  <c r="L76" i="1" s="1"/>
  <c r="N76" i="1" s="1"/>
  <c r="I77" i="2"/>
  <c r="J65" i="1" s="1"/>
  <c r="L65" i="1" s="1"/>
  <c r="N65" i="1" s="1"/>
  <c r="I79" i="2"/>
  <c r="I80" i="2"/>
  <c r="J74" i="1" s="1"/>
  <c r="L74" i="1" s="1"/>
  <c r="N74" i="1" s="1"/>
  <c r="I81" i="2"/>
  <c r="J63" i="1" s="1"/>
  <c r="L63" i="1" s="1"/>
  <c r="N63" i="1" s="1"/>
  <c r="I83" i="2"/>
  <c r="J61" i="1" s="1"/>
  <c r="L61" i="1" s="1"/>
  <c r="N61" i="1" s="1"/>
  <c r="I84" i="2"/>
  <c r="I85" i="2"/>
  <c r="J73" i="1" s="1"/>
  <c r="L73" i="1" s="1"/>
  <c r="N73" i="1" s="1"/>
  <c r="I86" i="2"/>
  <c r="I87" i="2"/>
  <c r="I88" i="2"/>
  <c r="I89" i="2"/>
  <c r="I90" i="2"/>
  <c r="J60" i="1" s="1"/>
  <c r="L60" i="1" s="1"/>
  <c r="N60" i="1" s="1"/>
  <c r="I91" i="2"/>
  <c r="J62" i="1" s="1"/>
  <c r="L62" i="1" s="1"/>
  <c r="N62" i="1" s="1"/>
  <c r="I92" i="2"/>
  <c r="J75" i="1" s="1"/>
  <c r="L75" i="1" s="1"/>
  <c r="N75" i="1" s="1"/>
  <c r="I93" i="2"/>
  <c r="J66" i="1" s="1"/>
  <c r="L66" i="1" s="1"/>
  <c r="N66" i="1" s="1"/>
  <c r="I94" i="2"/>
  <c r="J64" i="1" s="1"/>
  <c r="L64" i="1" s="1"/>
  <c r="N64" i="1" s="1"/>
  <c r="I95" i="2"/>
  <c r="I96" i="2"/>
  <c r="J72" i="1" s="1"/>
  <c r="L72" i="1" s="1"/>
  <c r="N72" i="1" s="1"/>
  <c r="I97" i="2"/>
  <c r="I98" i="2"/>
  <c r="I99" i="2"/>
  <c r="I100" i="2"/>
  <c r="J58" i="1" s="1"/>
  <c r="L58" i="1" s="1"/>
  <c r="N58" i="1" s="1"/>
  <c r="I101" i="2"/>
  <c r="I102" i="2"/>
  <c r="I103" i="2"/>
  <c r="I104" i="2"/>
  <c r="I105" i="2"/>
  <c r="I106" i="2"/>
  <c r="I107" i="2"/>
  <c r="I108" i="2"/>
  <c r="J68" i="1" s="1"/>
  <c r="L68" i="1" s="1"/>
  <c r="N68" i="1" s="1"/>
  <c r="I109" i="2"/>
  <c r="I110" i="2"/>
  <c r="I111" i="2"/>
  <c r="J69" i="1" s="1"/>
  <c r="L69" i="1" s="1"/>
  <c r="N69" i="1" s="1"/>
  <c r="I112" i="2"/>
  <c r="I113" i="2"/>
  <c r="I114" i="2"/>
  <c r="I115" i="2"/>
  <c r="J70" i="1" s="1"/>
  <c r="L70" i="1" s="1"/>
  <c r="N70" i="1" s="1"/>
  <c r="I116" i="2"/>
  <c r="I117" i="2"/>
  <c r="I118" i="2"/>
  <c r="J71" i="1" s="1"/>
  <c r="L71" i="1" s="1"/>
  <c r="N71" i="1" s="1"/>
  <c r="I119" i="2"/>
  <c r="I120" i="2"/>
  <c r="I121" i="2"/>
  <c r="I122" i="2"/>
  <c r="I123" i="2"/>
  <c r="I124" i="2"/>
  <c r="I125" i="2"/>
  <c r="I126" i="2"/>
  <c r="I127" i="2"/>
  <c r="J51" i="1" s="1"/>
  <c r="L51" i="1" s="1"/>
  <c r="N51" i="1" s="1"/>
  <c r="I63" i="2"/>
  <c r="J57" i="1" s="1"/>
  <c r="L57" i="1" s="1"/>
  <c r="N57" i="1" s="1"/>
  <c r="J79" i="1" l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3" i="3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sharedStrings.xml><?xml version="1.0" encoding="utf-8"?>
<sst xmlns="http://schemas.openxmlformats.org/spreadsheetml/2006/main" count="747" uniqueCount="247">
  <si>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</si>
  <si>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</si>
  <si>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</si>
  <si>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</si>
  <si>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</si>
  <si>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</si>
  <si>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</si>
  <si>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</si>
  <si>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</si>
  <si>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</si>
  <si>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</si>
  <si>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</si>
  <si>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</si>
  <si>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</si>
  <si>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</si>
  <si>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</si>
  <si>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</si>
  <si>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</si>
  <si>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</si>
  <si>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</si>
  <si>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</si>
  <si>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</si>
  <si>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</si>
  <si>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</si>
  <si>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</si>
  <si>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</si>
  <si>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</si>
  <si>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</si>
  <si>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</si>
  <si>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</si>
  <si>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</si>
  <si>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</si>
  <si>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</si>
  <si>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</si>
  <si>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</si>
  <si>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</si>
  <si>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</si>
  <si>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</si>
  <si>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</si>
  <si>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</si>
  <si>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</si>
  <si>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</si>
  <si>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</si>
  <si>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</si>
  <si>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</si>
  <si>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</si>
  <si>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</si>
  <si>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</si>
  <si>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</si>
  <si>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</si>
  <si>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</si>
  <si>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</si>
  <si>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</si>
  <si>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</si>
  <si>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</si>
  <si>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</si>
  <si>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</si>
  <si>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</si>
  <si>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</si>
  <si>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</si>
  <si>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</si>
  <si>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</si>
  <si>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</si>
  <si>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</si>
  <si>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</si>
  <si>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</si>
  <si>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</si>
  <si>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</si>
  <si>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Michael Jankovič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</si>
  <si>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</si>
  <si>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</si>
  <si>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</si>
  <si>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</si>
  <si>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</si>
  <si>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</si>
  <si>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</si>
  <si>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</si>
  <si>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</si>
  <si>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</si>
  <si>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</si>
  <si>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</si>
  <si>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</si>
  <si>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</si>
  <si>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</si>
  <si>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</si>
  <si>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</si>
  <si>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</si>
  <si>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</si>
  <si>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</si>
  <si>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</si>
  <si>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</si>
  <si>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</si>
  <si>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</si>
  <si>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</si>
  <si>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</si>
  <si>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</si>
  <si>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</si>
  <si>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</si>
  <si>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</si>
  <si>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</si>
  <si>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</si>
  <si>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</si>
  <si>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</si>
  <si>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</si>
  <si>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</si>
  <si>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</si>
  <si>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</si>
  <si>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</si>
  <si>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</si>
  <si>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</si>
  <si>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</si>
  <si>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</si>
  <si>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</si>
  <si>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</si>
  <si>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</si>
  <si>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</si>
  <si>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</si>
  <si>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</si>
  <si>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</si>
  <si>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</si>
  <si>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</si>
  <si>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</si>
  <si>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</si>
  <si>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</si>
  <si>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</si>
  <si>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</si>
  <si>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</si>
  <si>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</si>
  <si>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</si>
  <si>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</si>
  <si>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</si>
  <si>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</si>
  <si>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</si>
  <si>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</si>
  <si>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</si>
  <si>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</si>
  <si>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</si>
  <si>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</si>
  <si>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</si>
  <si>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</si>
  <si>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</si>
  <si>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</si>
  <si>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</si>
  <si>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</si>
  <si>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</si>
  <si>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</si>
  <si>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</si>
  <si>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</si>
  <si>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</si>
  <si>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</si>
  <si>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</si>
  <si>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</si>
  <si>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</si>
  <si>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</si>
  <si>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</si>
  <si>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</si>
  <si>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</si>
  <si>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</si>
  <si>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</si>
  <si>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</si>
  <si>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</si>
  <si>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</si>
  <si>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</si>
  <si>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</si>
  <si>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</si>
  <si>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</si>
  <si>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</si>
  <si>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</si>
  <si>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</si>
  <si>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</si>
  <si>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</si>
  <si>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</si>
  <si>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</si>
  <si>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</si>
  <si>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</si>
  <si>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</si>
  <si>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</si>
  <si>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</si>
  <si>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</si>
  <si>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</si>
  <si>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</si>
  <si>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</si>
  <si>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</si>
  <si>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</si>
  <si>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</si>
  <si>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</si>
  <si>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</si>
  <si>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</si>
  <si>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</si>
  <si>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</si>
  <si>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</si>
  <si>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</si>
  <si>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</si>
  <si>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</si>
  <si>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</si>
  <si>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</si>
  <si>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</si>
  <si>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</si>
  <si>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</si>
  <si>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</si>
  <si>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</si>
  <si>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</si>
  <si>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Michael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</si>
  <si>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</si>
  <si>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</si>
  <si>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</si>
  <si>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</si>
  <si>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</si>
  <si>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</si>
  <si>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</si>
  <si>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</si>
  <si>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</si>
  <si>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</si>
  <si>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</si>
  <si>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</si>
  <si>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</si>
  <si>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</si>
  <si>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</si>
  <si>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</si>
  <si>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</si>
  <si>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</si>
  <si>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</si>
  <si>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</si>
  <si>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</si>
  <si>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</si>
  <si>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</si>
  <si>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</si>
  <si>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</si>
  <si>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</si>
  <si>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Adéla Kapustová</t>
  </si>
  <si>
    <t>Adéla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</si>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</sst>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3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11"/>
      <color theme="4" tint="-0.249977111117893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/>
      <bottom style="thin">
        <color theme="4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0" fontId="0" fillId="21" borderId="0" xfId="0" applyFill="1"/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21" borderId="0" xfId="0" applyFont="1" applyFill="1" applyAlignment="1">
      <alignment horizontal="left"/>
    </xf>
    <xf numFmtId="0" fontId="31" fillId="0" borderId="0" xfId="0" applyFont="1" applyAlignment="1">
      <alignment horizontal="center" vertical="center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3" fontId="12" fillId="5" borderId="0" xfId="9" applyNumberFormat="1" applyFont="1" applyFill="1">
      <alignment horizontal="center"/>
    </xf>
    <xf numFmtId="0" fontId="0" fillId="22" borderId="0" xfId="0" applyFill="1"/>
    <xf numFmtId="0" fontId="0" fillId="0" borderId="0" xfId="0" applyNumberFormat="1"/>
    <xf numFmtId="0" fontId="32" fillId="22" borderId="17" xfId="0" applyFont="1" applyFill="1" applyBorder="1"/>
    <xf numFmtId="0" fontId="18" fillId="22" borderId="0" xfId="0" applyFont="1" applyFill="1" applyAlignment="1">
      <alignment horizontal="left"/>
    </xf>
    <xf numFmtId="0" fontId="32" fillId="22" borderId="0" xfId="0" applyFont="1" applyFill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19"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8"/>
      <tableStyleElement type="headerRow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963.90260439815" createdVersion="8" refreshedVersion="8" minRefreshableVersion="3" recordCount="69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5-10-27T00:00:00"/>
    </cacheField>
    <cacheField name="Turnaj" numFmtId="14">
      <sharedItems/>
    </cacheField>
    <cacheField name="Meno Priezvisko" numFmtId="14">
      <sharedItems containsBlank="1" count="74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éla Kapustová"/>
        <s v="Adam Dubecký"/>
        <s v="Daniel Janík"/>
        <s v="Martin Fecák"/>
        <s v="Michal Slávik"/>
        <s v="Michae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m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Dorotka Erentová" u="1"/>
        <s v="Sebastián Vaňo" u="1"/>
        <s v="Linda Slagter" u="1"/>
        <s v="Lucia Húsková" u="1"/>
        <s v="Dávid Gerard" u="1"/>
        <s v="Sebastián Jelínek" u="1"/>
        <s v="Michal Wittinger" u="1"/>
        <s v="Oliver Kapko" u="1"/>
        <s v="Timothy Münnich" u="1"/>
        <s v="Nathan Jelínek" u="1"/>
        <s v="Ondrej Chmel" u="1"/>
        <s v="Adelka Kapustová" u="1"/>
        <s v="Kristína Trutz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25"/>
    </cacheField>
    <cacheField name="počet hráčov v skupine" numFmtId="3">
      <sharedItems containsString="0" containsBlank="1" containsNumber="1" containsInteger="1" minValue="5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.1" maxValue="48.3"/>
    </cacheField>
    <cacheField name="Tréner" numFmtId="3">
      <sharedItems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.1499999999999999"/>
    <n v="1.5"/>
    <n v="2.2999999999999998"/>
    <s v="IMET SK BA"/>
    <n v="3.4499999999999997"/>
    <s v="Tóth, Tomáš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.1499999999999999"/>
    <n v="1.5"/>
    <n v="32.199999999999996"/>
    <s v="IMET SK BA"/>
    <n v="48.3"/>
    <s v="Tóth, Tomáš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.05"/>
    <n v="1"/>
    <n v="14.700000000000001"/>
    <s v="POHODA Trnava"/>
    <n v="14.700000000000001"/>
    <s v="Varga, Patrik"/>
    <m/>
  </r>
  <r>
    <d v="2025-09-21T00:00:00"/>
    <s v="ESF"/>
    <x v="4"/>
    <s v="ESF"/>
    <n v="8"/>
    <n v="10"/>
    <m/>
    <m/>
    <n v="1.2"/>
    <n v="2"/>
    <n v="9.6"/>
    <s v="ŠK Pionierska"/>
    <n v="19.2"/>
    <s v="Lorinčík, Dušan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5-09-28T00:00:00"/>
    <s v="JT"/>
    <x v="3"/>
    <s v="Slovenské Juniorské turnaje"/>
    <n v="2"/>
    <n v="2"/>
    <n v="7"/>
    <n v="5"/>
    <n v="1.05"/>
    <n v="1"/>
    <n v="7.3500000000000005"/>
    <s v="POHODA Trnava"/>
    <n v="7.3500000000000005"/>
    <s v="Varga, Patrik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ŠK Pionierska"/>
    <n v="6"/>
    <s v="CHÝBA"/>
    <m/>
  </r>
  <r>
    <d v="2025-09-28T00:00:00"/>
    <s v="JT"/>
    <x v="15"/>
    <s v="Slovenské Juniorské turnaje"/>
    <n v="2"/>
    <n v="6"/>
    <n v="7"/>
    <n v="1"/>
    <n v="1.05"/>
    <n v="1"/>
    <n v="3.1500000000000004"/>
    <s v="ŠK Pionierska"/>
    <n v="3.1500000000000004"/>
    <s v="Tužinčin, Lukáš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BALDI KE"/>
    <n v="3.1500000000000004"/>
    <s v="Kuchárik, Tomáš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.2"/>
    <n v="2"/>
    <n v="3.5999999999999996"/>
    <s v="ŠK Pionierska"/>
    <n v="7.1999999999999993"/>
    <s v="Lorinčík, Dušan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.1499999999999999"/>
    <n v="1.5"/>
    <n v="12.649999999999999"/>
    <s v="IMET SK BA"/>
    <n v="18.974999999999998"/>
    <s v="Tóth, Tomáš"/>
    <m/>
  </r>
  <r>
    <d v="2025-10-26T00:00:00"/>
    <s v="JT"/>
    <x v="29"/>
    <s v="Slovenské Juniorské turnaje"/>
    <n v="2"/>
    <n v="3"/>
    <n v="11"/>
    <n v="8"/>
    <n v="1.05"/>
    <n v="1.5"/>
    <n v="10.5"/>
    <s v="BALDI KE"/>
    <n v="15.75"/>
    <s v="Koctur, Tomáš"/>
    <m/>
  </r>
  <r>
    <d v="2025-10-26T00:00:00"/>
    <s v="JT"/>
    <x v="30"/>
    <s v="Slovenské Juniorské turnaje"/>
    <n v="2"/>
    <n v="4"/>
    <n v="11"/>
    <n v="7"/>
    <n v="1.05"/>
    <n v="1.5"/>
    <n v="9.4500000000000011"/>
    <s v="BALDI KE"/>
    <n v="14.175000000000001"/>
    <s v="Koctur, Tomáš"/>
    <m/>
  </r>
  <r>
    <d v="2025-10-26T00:00:00"/>
    <s v="JT"/>
    <x v="31"/>
    <s v="Slovenské Juniorské turnaje"/>
    <n v="2"/>
    <n v="5"/>
    <n v="11"/>
    <n v="6"/>
    <n v="1.05"/>
    <e v="#N/A"/>
    <n v="8.4"/>
    <s v="Bez KLUBU"/>
    <e v="#N/A"/>
    <s v="CZ"/>
    <m/>
  </r>
  <r>
    <d v="2025-10-26T00:00:00"/>
    <s v="JT"/>
    <x v="32"/>
    <s v="Slovenské Juniorské turnaje"/>
    <n v="2"/>
    <n v="6"/>
    <n v="11"/>
    <n v="5"/>
    <n v="1.05"/>
    <n v="1.5"/>
    <n v="7.3500000000000005"/>
    <s v="BALDI KE"/>
    <n v="11.025"/>
    <s v="Koctur, Tomáš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39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44" firstHeaderRow="1" firstDataRow="1" firstDataCol="1"/>
  <pivotFields count="15">
    <pivotField numFmtId="165" showAll="0"/>
    <pivotField dataField="1" showAll="0"/>
    <pivotField axis="axisRow" showAll="0" sortType="descending">
      <items count="75">
        <item x="17"/>
        <item m="1" x="54"/>
        <item x="18"/>
        <item m="1" x="64"/>
        <item m="1" x="57"/>
        <item m="1" x="41"/>
        <item m="1" x="47"/>
        <item m="1" x="66"/>
        <item x="0"/>
        <item m="1" x="43"/>
        <item m="1" x="62"/>
        <item m="1" x="40"/>
        <item m="1" x="59"/>
        <item x="11"/>
        <item m="1" x="60"/>
        <item x="12"/>
        <item m="1" x="55"/>
        <item x="23"/>
        <item m="1" x="72"/>
        <item m="1" x="45"/>
        <item x="13"/>
        <item m="1" x="46"/>
        <item m="1" x="37"/>
        <item m="1" x="67"/>
        <item m="1" x="39"/>
        <item x="19"/>
        <item x="24"/>
        <item x="8"/>
        <item x="21"/>
        <item x="28"/>
        <item x="26"/>
        <item x="10"/>
        <item m="1" x="49"/>
        <item m="1" x="73"/>
        <item m="1" x="52"/>
        <item m="1" x="70"/>
        <item x="22"/>
        <item m="1" x="35"/>
        <item m="1" x="50"/>
        <item m="1" x="53"/>
        <item m="1" x="42"/>
        <item x="2"/>
        <item m="1" x="68"/>
        <item x="29"/>
        <item m="1" x="34"/>
        <item m="1" x="56"/>
        <item m="1" x="69"/>
        <item x="30"/>
        <item m="1" x="71"/>
        <item m="1" x="65"/>
        <item m="1" x="48"/>
        <item m="1" x="44"/>
        <item m="1" x="58"/>
        <item x="31"/>
        <item x="15"/>
        <item x="32"/>
        <item m="1" x="36"/>
        <item m="1" x="51"/>
        <item x="1"/>
        <item m="1" x="61"/>
        <item m="1" x="63"/>
        <item m="1" x="38"/>
        <item x="4"/>
        <item m="1" x="33"/>
        <item x="3"/>
        <item x="5"/>
        <item x="6"/>
        <item x="7"/>
        <item x="9"/>
        <item x="14"/>
        <item x="16"/>
        <item x="20"/>
        <item x="25"/>
        <item x="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34">
    <i>
      <x v="8"/>
    </i>
    <i>
      <x v="58"/>
    </i>
    <i>
      <x v="65"/>
    </i>
    <i>
      <x v="41"/>
    </i>
    <i>
      <x v="66"/>
    </i>
    <i>
      <x v="62"/>
    </i>
    <i>
      <x/>
    </i>
    <i>
      <x v="64"/>
    </i>
    <i>
      <x v="25"/>
    </i>
    <i>
      <x v="2"/>
    </i>
    <i>
      <x v="27"/>
    </i>
    <i>
      <x v="20"/>
    </i>
    <i>
      <x v="13"/>
    </i>
    <i>
      <x v="31"/>
    </i>
    <i>
      <x v="15"/>
    </i>
    <i>
      <x v="71"/>
    </i>
    <i>
      <x v="67"/>
    </i>
    <i>
      <x v="26"/>
    </i>
    <i>
      <x v="17"/>
    </i>
    <i>
      <x v="69"/>
    </i>
    <i>
      <x v="72"/>
    </i>
    <i>
      <x v="30"/>
    </i>
    <i>
      <x v="53"/>
    </i>
    <i>
      <x v="36"/>
    </i>
    <i>
      <x v="54"/>
    </i>
    <i>
      <x v="68"/>
    </i>
    <i>
      <x v="55"/>
    </i>
    <i>
      <x v="70"/>
    </i>
    <i>
      <x v="28"/>
    </i>
    <i>
      <x v="73"/>
    </i>
    <i>
      <x v="29"/>
    </i>
    <i>
      <x v="47"/>
    </i>
    <i>
      <x v="43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44" firstHeaderRow="1" firstDataRow="1" firstDataCol="1"/>
  <pivotFields count="15">
    <pivotField showAll="0"/>
    <pivotField showAll="0"/>
    <pivotField axis="axisRow" showAll="0" sortType="descending">
      <items count="75">
        <item m="1" x="41"/>
        <item m="1" x="66"/>
        <item m="1" x="43"/>
        <item m="1" x="40"/>
        <item m="1" x="67"/>
        <item m="1" x="39"/>
        <item m="1" x="73"/>
        <item m="1" x="70"/>
        <item m="1" x="35"/>
        <item m="1" x="42"/>
        <item x="2"/>
        <item m="1" x="68"/>
        <item m="1" x="34"/>
        <item m="1" x="69"/>
        <item m="1" x="36"/>
        <item x="1"/>
        <item m="1" x="38"/>
        <item x="4"/>
        <item x="28"/>
        <item m="1" x="71"/>
        <item m="1" x="72"/>
        <item m="1" x="46"/>
        <item x="31"/>
        <item m="1" x="47"/>
        <item m="1" x="65"/>
        <item m="1" x="49"/>
        <item x="0"/>
        <item m="1" x="37"/>
        <item x="29"/>
        <item x="30"/>
        <item x="22"/>
        <item m="1" x="44"/>
        <item m="1" x="45"/>
        <item m="1" x="48"/>
        <item m="1" x="50"/>
        <item x="32"/>
        <item x="13"/>
        <item x="12"/>
        <item x="19"/>
        <item m="1" x="51"/>
        <item x="18"/>
        <item x="24"/>
        <item m="1" x="52"/>
        <item x="21"/>
        <item x="17"/>
        <item m="1" x="53"/>
        <item x="15"/>
        <item m="1" x="54"/>
        <item x="23"/>
        <item m="1" x="55"/>
        <item m="1" x="56"/>
        <item m="1" x="57"/>
        <item m="1" x="58"/>
        <item m="1" x="59"/>
        <item m="1" x="60"/>
        <item m="1" x="61"/>
        <item m="1" x="62"/>
        <item m="1" x="33"/>
        <item m="1" x="63"/>
        <item x="8"/>
        <item m="1" x="64"/>
        <item x="26"/>
        <item x="11"/>
        <item x="10"/>
        <item x="3"/>
        <item x="5"/>
        <item x="6"/>
        <item x="7"/>
        <item x="9"/>
        <item x="14"/>
        <item x="16"/>
        <item x="20"/>
        <item x="25"/>
        <item x="2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34">
    <i>
      <x v="15"/>
    </i>
    <i>
      <x v="65"/>
    </i>
    <i>
      <x v="10"/>
    </i>
    <i>
      <x v="26"/>
    </i>
    <i>
      <x v="66"/>
    </i>
    <i>
      <x v="64"/>
    </i>
    <i>
      <x v="44"/>
    </i>
    <i>
      <x v="17"/>
    </i>
    <i>
      <x v="40"/>
    </i>
    <i>
      <x v="18"/>
    </i>
    <i>
      <x v="38"/>
    </i>
    <i>
      <x v="28"/>
    </i>
    <i>
      <x v="37"/>
    </i>
    <i>
      <x v="36"/>
    </i>
    <i>
      <x v="29"/>
    </i>
    <i>
      <x v="30"/>
    </i>
    <i>
      <x v="63"/>
    </i>
    <i>
      <x v="22"/>
    </i>
    <i>
      <x v="59"/>
    </i>
    <i>
      <x v="35"/>
    </i>
    <i>
      <x v="67"/>
    </i>
    <i>
      <x v="48"/>
    </i>
    <i>
      <x v="41"/>
    </i>
    <i>
      <x v="62"/>
    </i>
    <i>
      <x v="69"/>
    </i>
    <i>
      <x v="72"/>
    </i>
    <i>
      <x v="68"/>
    </i>
    <i>
      <x v="46"/>
    </i>
    <i>
      <x v="61"/>
    </i>
    <i>
      <x v="71"/>
    </i>
    <i>
      <x v="43"/>
    </i>
    <i>
      <x v="70"/>
    </i>
    <i>
      <x v="7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79" dataDxfId="16" totalsRowDxfId="15" headerRowCellStyle="Table heading">
  <autoFilter ref="B10:P79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4" dataCellStyle="Table date"/>
    <tableColumn id="10" xr3:uid="{3FD5D872-4036-914D-A0C8-8C41F7C8B4F1}" name="Turnaj" dataDxfId="13" dataCellStyle="Table date"/>
    <tableColumn id="9" xr3:uid="{FF6E7538-88AC-EC43-B898-B1D6AD563E4F}" name="Meno Priezvisko" dataDxfId="12" dataCellStyle="Table date"/>
    <tableColumn id="8" xr3:uid="{00000000-0010-0000-0000-000008000000}" name="Typ" dataDxfId="11" dataCellStyle="Table notes"/>
    <tableColumn id="2" xr3:uid="{00000000-0010-0000-0000-000002000000}" name="Body Účasť" dataDxfId="10" dataCellStyle="Table number style">
      <calculatedColumnFormula>VLOOKUP(E11,Data!$I$21:$J$30,2,FALSE)</calculatedColumnFormula>
    </tableColumn>
    <tableColumn id="3" xr3:uid="{00000000-0010-0000-0000-000003000000}" name="Umiestnenie" dataDxfId="9" dataCellStyle="Table 0.00"/>
    <tableColumn id="4" xr3:uid="{00000000-0010-0000-0000-000004000000}" name="počet hráčov v skupine" dataDxfId="8" dataCellStyle="Table 0.00"/>
    <tableColumn id="5" xr3:uid="{00000000-0010-0000-0000-000005000000}" name="Body za Umiestnenie" dataDxfId="7" dataCellStyle="Table number style"/>
    <tableColumn id="13" xr3:uid="{9271C191-1B1F-4A47-99DD-9E7E551545B8}" name="koef. hráča" dataDxfId="6" dataCellStyle="Table number style">
      <calculatedColumnFormula>VLOOKUP(Workouts[[#This Row],[Meno Priezvisko]],Data!$E$62:$I$151,5)</calculatedColumnFormula>
    </tableColumn>
    <tableColumn id="14" xr3:uid="{79BC801B-0D0F-A44E-9287-2DE6BE132CCD}" name="koef. Trénera" dataDxfId="5" dataCellStyle="Table number style">
      <calculatedColumnFormula>VLOOKUP(Workouts[[#This Row],[Tréner]],Data!$N$32:$O$46,2)</calculatedColumnFormula>
    </tableColumn>
    <tableColumn id="6" xr3:uid="{00000000-0010-0000-0000-000006000000}" name="Body spolu" dataDxfId="4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3" dataCellStyle="Table number style">
      <calculatedColumnFormula>VLOOKUP(Workouts[[#This Row],[Meno Priezvisko]],Data!$E$62:$G$151,2)</calculatedColumnFormula>
    </tableColumn>
    <tableColumn id="15" xr3:uid="{A9D73BC1-974F-8A40-9ABF-72414C305DDB}" name="Hodnotenie Trénera" dataDxfId="2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1" dataCellStyle="Table number style">
      <calculatedColumnFormula>VLOOKUP(Workouts[[#This Row],[Meno Priezvisko]],Data!$E$62:$G$151,3)</calculatedColumnFormula>
    </tableColumn>
    <tableColumn id="7" xr3:uid="{00000000-0010-0000-0000-000007000000}" name="Poznámka" totalsRowFunction="count" dataDxfId="0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61" totalsRowShown="0">
  <autoFilter ref="B2:B61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106"/>
  <sheetViews>
    <sheetView showGridLines="0" tabSelected="1" zoomScale="70" zoomScaleNormal="70" workbookViewId="0">
      <selection activeCell="S11" sqref="S11"/>
    </sheetView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75" style="3" bestFit="1" customWidth="1"/>
    <col min="20" max="20" width="17.625" style="3" bestFit="1" customWidth="1"/>
    <col min="21" max="23" width="8.625" style="3"/>
    <col min="24" max="24" width="20.87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114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Veronika Hrušecká</v>
      </c>
      <c r="C4" s="34" t="str">
        <f>S12</f>
        <v>David Varga</v>
      </c>
      <c r="D4" s="35" t="str">
        <f>S13</f>
        <v>Peter Amzler</v>
      </c>
      <c r="E4" s="36" t="str">
        <f>S14</f>
        <v>Dominik Hrušecký</v>
      </c>
      <c r="F4" s="45" t="str">
        <f>S15</f>
        <v>Filip Varga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Sandra Slagter</v>
      </c>
      <c r="C7" s="37" t="str">
        <f>S17</f>
        <v>Adam Dubecký</v>
      </c>
      <c r="D7" s="38" t="str">
        <f>S18</f>
        <v>Yelysey Udodov</v>
      </c>
      <c r="E7" s="39" t="str">
        <f>S19</f>
        <v>Daniel Janík</v>
      </c>
      <c r="F7" s="47" t="str">
        <f>S20</f>
        <v>Michaela Černoková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30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121</v>
      </c>
      <c r="K10" s="11" t="s">
        <v>120</v>
      </c>
      <c r="L10" s="11" t="s">
        <v>29</v>
      </c>
      <c r="M10" s="51" t="s">
        <v>89</v>
      </c>
      <c r="N10" s="51" t="s">
        <v>122</v>
      </c>
      <c r="O10" s="51" t="s">
        <v>90</v>
      </c>
      <c r="P10" s="7" t="s">
        <v>47</v>
      </c>
      <c r="S10" s="21" t="s">
        <v>46</v>
      </c>
      <c r="T10" t="s">
        <v>42</v>
      </c>
      <c r="U10"/>
      <c r="X10" s="21" t="s">
        <v>87</v>
      </c>
      <c r="Y10" t="s">
        <v>88</v>
      </c>
      <c r="Z10"/>
    </row>
    <row r="11" spans="1:26" ht="18" x14ac:dyDescent="0.25">
      <c r="B11" s="29">
        <v>45894</v>
      </c>
      <c r="C11" s="9" t="s">
        <v>116</v>
      </c>
      <c r="D11" s="17" t="s">
        <v>52</v>
      </c>
      <c r="E11" s="8" t="s">
        <v>236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Priezvisko]],Data!$E$62:$I$151,5)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Priezvisko]],Data!$E$62:$G$151,2)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Priezvisko]],Data!$E$62:$G$151,3)</f>
        <v>Tóth, Tomáš</v>
      </c>
      <c r="P11" s="8"/>
      <c r="S11" s="22" t="s">
        <v>34</v>
      </c>
      <c r="T11" s="119">
        <v>102.35</v>
      </c>
      <c r="U11"/>
      <c r="X11" s="22" t="s">
        <v>52</v>
      </c>
      <c r="Y11" s="119">
        <v>7</v>
      </c>
      <c r="Z11"/>
    </row>
    <row r="12" spans="1:26" ht="18" x14ac:dyDescent="0.25">
      <c r="B12" s="29">
        <v>45894</v>
      </c>
      <c r="C12" s="9" t="s">
        <v>116</v>
      </c>
      <c r="D12" s="17" t="s">
        <v>34</v>
      </c>
      <c r="E12" s="8" t="s">
        <v>236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Priezvisko]],Data!$E$62:$I$151,5)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Priezvisko]],Data!$E$62:$G$151,2)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Priezvisko]],Data!$E$62:$G$151,3)</f>
        <v>Tóth, Tomáš</v>
      </c>
      <c r="P12" s="8"/>
      <c r="S12" s="22" t="s">
        <v>232</v>
      </c>
      <c r="T12" s="119">
        <v>68.399999999999991</v>
      </c>
      <c r="U12"/>
      <c r="X12" s="22" t="s">
        <v>34</v>
      </c>
      <c r="Y12" s="119">
        <v>6</v>
      </c>
      <c r="Z12"/>
    </row>
    <row r="13" spans="1:26" ht="18" x14ac:dyDescent="0.25">
      <c r="B13" s="29">
        <v>45894</v>
      </c>
      <c r="C13" s="9" t="s">
        <v>116</v>
      </c>
      <c r="D13" s="17" t="s">
        <v>4</v>
      </c>
      <c r="E13" s="10" t="s">
        <v>236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Priezvisko]],Data!$E$62:$I$151,5)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Priezvisko]],Data!$E$62:$G$151,2)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Priezvisko]],Data!$E$62:$G$151,3)</f>
        <v>Lorinčík, Dušan</v>
      </c>
      <c r="P13" s="10"/>
      <c r="S13" s="22" t="s">
        <v>4</v>
      </c>
      <c r="T13" s="119">
        <v>42</v>
      </c>
      <c r="U13"/>
      <c r="X13" s="22" t="s">
        <v>232</v>
      </c>
      <c r="Y13" s="119">
        <v>6</v>
      </c>
      <c r="Z13"/>
    </row>
    <row r="14" spans="1:26" ht="18" x14ac:dyDescent="0.25">
      <c r="B14" s="29">
        <v>45913</v>
      </c>
      <c r="C14" s="92" t="s">
        <v>231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Priezvisko]],Data!$E$62:$I$151,5)</f>
        <v>1.1499999999999999</v>
      </c>
      <c r="K14" s="93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Priezvisko]],Data!$E$62:$G$151,2)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Priezvisko]],Data!$E$62:$G$151,3)</f>
        <v>Tóth, Tomáš</v>
      </c>
      <c r="P14" s="10"/>
      <c r="S14" s="22" t="s">
        <v>52</v>
      </c>
      <c r="T14" s="119">
        <v>42</v>
      </c>
      <c r="U14"/>
      <c r="X14" s="22" t="s">
        <v>4</v>
      </c>
      <c r="Y14" s="119">
        <v>6</v>
      </c>
      <c r="Z14"/>
    </row>
    <row r="15" spans="1:26" ht="18" x14ac:dyDescent="0.25">
      <c r="B15" s="29">
        <v>45913</v>
      </c>
      <c r="C15" s="92" t="s">
        <v>231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Priezvisko]],Data!$E$62:$I$151,5)</f>
        <v>1.2</v>
      </c>
      <c r="K15" s="93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Priezvisko]],Data!$E$62:$G$151,2)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Priezvisko]],Data!$E$62:$G$151,3)</f>
        <v>Tóth, Tomáš</v>
      </c>
      <c r="P15" s="10"/>
      <c r="S15" s="22" t="s">
        <v>234</v>
      </c>
      <c r="T15" s="119">
        <v>36</v>
      </c>
      <c r="U15"/>
      <c r="X15" s="22" t="s">
        <v>234</v>
      </c>
      <c r="Y15" s="119">
        <v>5</v>
      </c>
      <c r="Z15"/>
    </row>
    <row r="16" spans="1:26" ht="18" x14ac:dyDescent="0.25">
      <c r="B16" s="29">
        <v>45921</v>
      </c>
      <c r="C16" s="92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Priezvisko]],Data!$E$62:$I$151,5)</f>
        <v>1.2</v>
      </c>
      <c r="K16" s="93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Priezvisko]],Data!$E$62:$G$151,2)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Priezvisko]],Data!$E$62:$G$151,3)</f>
        <v>Lorinčík, Dušan</v>
      </c>
      <c r="P16" s="10"/>
      <c r="S16" s="22" t="s">
        <v>160</v>
      </c>
      <c r="T16" s="119">
        <v>22.05</v>
      </c>
      <c r="U16"/>
      <c r="X16" s="22" t="s">
        <v>40</v>
      </c>
      <c r="Y16" s="119">
        <v>3</v>
      </c>
      <c r="Z16"/>
    </row>
    <row r="17" spans="2:26" ht="18" x14ac:dyDescent="0.25">
      <c r="B17" s="29">
        <v>45921</v>
      </c>
      <c r="C17" s="92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Priezvisko]],Data!$E$62:$I$151,5)</f>
        <v>1.1499999999999999</v>
      </c>
      <c r="K17" s="93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Priezvisko]],Data!$E$62:$G$151,2)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Priezvisko]],Data!$E$62:$G$151,3)</f>
        <v>Tóth, Tomáš</v>
      </c>
      <c r="P17" s="10"/>
      <c r="S17" s="22" t="s">
        <v>69</v>
      </c>
      <c r="T17" s="119">
        <v>16.8</v>
      </c>
      <c r="U17"/>
      <c r="X17" s="22" t="s">
        <v>69</v>
      </c>
      <c r="Y17" s="119">
        <v>2</v>
      </c>
      <c r="Z17"/>
    </row>
    <row r="18" spans="2:26" ht="18" x14ac:dyDescent="0.25">
      <c r="B18" s="29">
        <v>45921</v>
      </c>
      <c r="C18" s="92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Priezvisko]],Data!$E$62:$I$151,5)</f>
        <v>1.2</v>
      </c>
      <c r="K18" s="93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Priezvisko]],Data!$E$62:$G$151,2)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Priezvisko]],Data!$E$62:$G$151,3)</f>
        <v>Tóth, Tomáš</v>
      </c>
      <c r="P18" s="10"/>
      <c r="S18" s="22" t="s">
        <v>40</v>
      </c>
      <c r="T18" s="119">
        <v>16.799999999999997</v>
      </c>
      <c r="U18"/>
      <c r="X18" s="22" t="s">
        <v>160</v>
      </c>
      <c r="Y18" s="119">
        <v>2</v>
      </c>
      <c r="Z18"/>
    </row>
    <row r="19" spans="2:26" ht="18" x14ac:dyDescent="0.25">
      <c r="B19" s="29">
        <v>45921</v>
      </c>
      <c r="C19" s="92" t="s">
        <v>14</v>
      </c>
      <c r="D19" s="17" t="s">
        <v>160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Priezvisko]],Data!$E$62:$I$151,5)</f>
        <v>1.05</v>
      </c>
      <c r="K19" s="93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Priezvisko]],Data!$E$62:$G$151,2)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Priezvisko]],Data!$E$62:$G$151,3)</f>
        <v>Varga, Patrik</v>
      </c>
      <c r="P19" s="10"/>
      <c r="S19" s="22" t="s">
        <v>65</v>
      </c>
      <c r="T19" s="119">
        <v>13.65</v>
      </c>
      <c r="U19"/>
      <c r="X19" s="22" t="s">
        <v>63</v>
      </c>
      <c r="Y19" s="119">
        <v>2</v>
      </c>
      <c r="Z19"/>
    </row>
    <row r="20" spans="2:26" ht="18" x14ac:dyDescent="0.25">
      <c r="B20" s="29">
        <v>45921</v>
      </c>
      <c r="C20" s="92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Priezvisko]],Data!$E$62:$I$151,5)</f>
        <v>1.2</v>
      </c>
      <c r="K20" s="93">
        <f>VLOOKUP(Workouts[[#This Row],[Tréner]],Data!$N$32:$O$46,2)</f>
        <v>2</v>
      </c>
      <c r="L20" s="90">
        <f>(Workouts[[#This Row],[Body za Umiestnenie]]+Workouts[[#This Row],[Body Účasť]])*Workouts[[#This Row],[koef. hráča]]</f>
        <v>9.6</v>
      </c>
      <c r="M20" s="52" t="str">
        <f>VLOOKUP(Workouts[[#This Row],[Meno Priezvisko]],Data!$E$62:$G$151,2)</f>
        <v>ŠK Pionierska</v>
      </c>
      <c r="N20" s="85">
        <f>Workouts[[#This Row],[Body spolu]]*Workouts[[#This Row],[koef. Trénera]]</f>
        <v>19.2</v>
      </c>
      <c r="O20" s="52" t="str">
        <f>VLOOKUP(Workouts[[#This Row],[Meno Priezvisko]],Data!$E$62:$G$151,3)</f>
        <v>Lorinčík, Dušan</v>
      </c>
      <c r="P20" s="10"/>
      <c r="S20" s="22" t="s">
        <v>43</v>
      </c>
      <c r="T20" s="119">
        <v>12.600000000000001</v>
      </c>
      <c r="U20"/>
      <c r="X20" s="22" t="s">
        <v>65</v>
      </c>
      <c r="Y20" s="119">
        <v>2</v>
      </c>
      <c r="Z20"/>
    </row>
    <row r="21" spans="2:26" ht="18" x14ac:dyDescent="0.25">
      <c r="B21" s="29">
        <v>45921</v>
      </c>
      <c r="C21" s="92" t="s">
        <v>14</v>
      </c>
      <c r="D21" s="17" t="s">
        <v>232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Priezvisko]],Data!$E$62:$I$151,5)</f>
        <v>1.2</v>
      </c>
      <c r="K21" s="93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Priezvisko]],Data!$E$62:$G$151,2)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Priezvisko]],Data!$E$62:$G$151,3)</f>
        <v>Varga, Patrik</v>
      </c>
      <c r="P21" s="10"/>
      <c r="S21" s="22" t="s">
        <v>63</v>
      </c>
      <c r="T21" s="119">
        <v>11.55</v>
      </c>
      <c r="U21"/>
      <c r="X21" s="22" t="s">
        <v>82</v>
      </c>
      <c r="Y21" s="119">
        <v>2</v>
      </c>
      <c r="Z21"/>
    </row>
    <row r="22" spans="2:26" ht="18" x14ac:dyDescent="0.25">
      <c r="B22" s="29">
        <v>45928</v>
      </c>
      <c r="C22" s="92" t="s">
        <v>231</v>
      </c>
      <c r="D22" s="17" t="s">
        <v>234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Priezvisko]],Data!$E$62:$I$151,5)</f>
        <v>1.2</v>
      </c>
      <c r="K22" s="93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Priezvisko]],Data!$E$62:$G$151,2)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Priezvisko]],Data!$E$62:$G$151,3)</f>
        <v>Varga, Patrik</v>
      </c>
      <c r="P22" s="10"/>
      <c r="S22" s="22" t="s">
        <v>53</v>
      </c>
      <c r="T22" s="119">
        <v>10.5</v>
      </c>
      <c r="U22"/>
      <c r="X22" s="22" t="s">
        <v>62</v>
      </c>
      <c r="Y22" s="119">
        <v>2</v>
      </c>
      <c r="Z22"/>
    </row>
    <row r="23" spans="2:26" ht="18" x14ac:dyDescent="0.25">
      <c r="B23" s="29">
        <v>45928</v>
      </c>
      <c r="C23" s="92" t="s">
        <v>231</v>
      </c>
      <c r="D23" s="17" t="s">
        <v>232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Priezvisko]],Data!$E$62:$I$151,5)</f>
        <v>1.2</v>
      </c>
      <c r="K23" s="93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Priezvisko]],Data!$E$62:$G$151,2)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Priezvisko]],Data!$E$62:$G$151,3)</f>
        <v>Varga, Patrik</v>
      </c>
      <c r="P23" s="10"/>
      <c r="S23" s="22" t="s">
        <v>38</v>
      </c>
      <c r="T23" s="119">
        <v>10.5</v>
      </c>
      <c r="U23"/>
      <c r="X23" s="22" t="s">
        <v>85</v>
      </c>
      <c r="Y23" s="119">
        <v>2</v>
      </c>
      <c r="Z23"/>
    </row>
    <row r="24" spans="2:26" ht="18" x14ac:dyDescent="0.25">
      <c r="B24" s="29">
        <v>45928</v>
      </c>
      <c r="C24" s="92" t="s">
        <v>231</v>
      </c>
      <c r="D24" s="17" t="s">
        <v>162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Priezvisko]],Data!$E$62:$I$151,5)</f>
        <v>1.05</v>
      </c>
      <c r="K24" s="93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Priezvisko]],Data!$E$62:$G$151,2)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Priezvisko]],Data!$E$62:$G$151,3)</f>
        <v>Fecák, Tomáš</v>
      </c>
      <c r="P24" s="10"/>
      <c r="S24" s="22" t="s">
        <v>62</v>
      </c>
      <c r="T24" s="119">
        <v>10.5</v>
      </c>
      <c r="U24"/>
      <c r="X24" s="22" t="s">
        <v>86</v>
      </c>
      <c r="Y24" s="119">
        <v>2</v>
      </c>
      <c r="Z24"/>
    </row>
    <row r="25" spans="2:26" ht="18" x14ac:dyDescent="0.25">
      <c r="B25" s="29">
        <v>45928</v>
      </c>
      <c r="C25" s="92" t="s">
        <v>231</v>
      </c>
      <c r="D25" s="17" t="s">
        <v>82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Priezvisko]],Data!$E$62:$I$151,5)</f>
        <v>1.05</v>
      </c>
      <c r="K25" s="93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Priezvisko]],Data!$E$62:$G$151,2)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Priezvisko]],Data!$E$62:$G$151,3)</f>
        <v>Kuchárik, Tomáš</v>
      </c>
      <c r="P25" s="10"/>
      <c r="S25" s="22" t="s">
        <v>55</v>
      </c>
      <c r="T25" s="119">
        <v>9.4500000000000011</v>
      </c>
      <c r="U25"/>
      <c r="X25" s="22" t="s">
        <v>38</v>
      </c>
      <c r="Y25" s="119">
        <v>2</v>
      </c>
      <c r="Z25"/>
    </row>
    <row r="26" spans="2:26" ht="18" x14ac:dyDescent="0.25">
      <c r="B26" s="29">
        <v>45928</v>
      </c>
      <c r="C26" s="92" t="s">
        <v>231</v>
      </c>
      <c r="D26" s="17" t="s">
        <v>158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Priezvisko]],Data!$E$62:$I$151,5)</f>
        <v>1</v>
      </c>
      <c r="K26" s="93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Priezvisko]],Data!$E$62:$G$151,2)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Priezvisko]],Data!$E$62:$G$151,3)</f>
        <v>CHÝBA</v>
      </c>
      <c r="P26" s="10"/>
      <c r="S26" s="22" t="s">
        <v>54</v>
      </c>
      <c r="T26" s="119">
        <v>9.4500000000000011</v>
      </c>
      <c r="X26" s="22" t="s">
        <v>161</v>
      </c>
      <c r="Y26" s="119">
        <v>1</v>
      </c>
      <c r="Z26"/>
    </row>
    <row r="27" spans="2:26" ht="18" x14ac:dyDescent="0.25">
      <c r="B27" s="29">
        <v>45928</v>
      </c>
      <c r="C27" s="92" t="s">
        <v>231</v>
      </c>
      <c r="D27" s="17" t="s">
        <v>86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Priezvisko]],Data!$E$62:$I$151,5)</f>
        <v>1.05</v>
      </c>
      <c r="K27" s="93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Priezvisko]],Data!$E$62:$G$151,2)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Priezvisko]],Data!$E$62:$G$151,3)</f>
        <v>Kuchárik, Tomáš</v>
      </c>
      <c r="P27" s="10"/>
      <c r="S27" s="22" t="s">
        <v>86</v>
      </c>
      <c r="T27" s="119">
        <v>9.4500000000000011</v>
      </c>
      <c r="X27" s="22" t="s">
        <v>162</v>
      </c>
      <c r="Y27" s="119">
        <v>1</v>
      </c>
      <c r="Z27"/>
    </row>
    <row r="28" spans="2:26" ht="18" x14ac:dyDescent="0.25">
      <c r="B28" s="29">
        <v>45928</v>
      </c>
      <c r="C28" s="92" t="s">
        <v>231</v>
      </c>
      <c r="D28" s="17" t="s">
        <v>85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Priezvisko]],Data!$E$62:$I$151,5)</f>
        <v>1.05</v>
      </c>
      <c r="K28" s="93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Priezvisko]],Data!$E$62:$G$151,2)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Priezvisko]],Data!$E$62:$G$151,3)</f>
        <v>Kuchárik, Tomáš</v>
      </c>
      <c r="P28" s="10"/>
      <c r="S28" s="22" t="s">
        <v>49</v>
      </c>
      <c r="T28" s="119">
        <v>8.4</v>
      </c>
      <c r="X28" s="22" t="s">
        <v>66</v>
      </c>
      <c r="Y28" s="119">
        <v>1</v>
      </c>
    </row>
    <row r="29" spans="2:26" ht="18" x14ac:dyDescent="0.25">
      <c r="B29" s="29">
        <v>45928</v>
      </c>
      <c r="C29" s="92" t="s">
        <v>231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Priezvisko]],Data!$E$62:$I$151,5)</f>
        <v>1.1499999999999999</v>
      </c>
      <c r="K29" s="93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Priezvisko]],Data!$E$62:$G$151,2)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Priezvisko]],Data!$E$62:$G$151,3)</f>
        <v>Tóth, Tomáš</v>
      </c>
      <c r="P29" s="10"/>
      <c r="S29" s="22" t="s">
        <v>82</v>
      </c>
      <c r="T29" s="119">
        <v>8.4</v>
      </c>
      <c r="X29" s="22" t="s">
        <v>72</v>
      </c>
      <c r="Y29" s="119">
        <v>1</v>
      </c>
    </row>
    <row r="30" spans="2:26" ht="18" x14ac:dyDescent="0.25">
      <c r="B30" s="29">
        <v>45928</v>
      </c>
      <c r="C30" s="92" t="s">
        <v>231</v>
      </c>
      <c r="D30" s="17" t="s">
        <v>160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Priezvisko]],Data!$E$62:$I$151,5)</f>
        <v>1.05</v>
      </c>
      <c r="K30" s="93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Priezvisko]],Data!$E$62:$G$151,2)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Priezvisko]],Data!$E$62:$G$151,3)</f>
        <v>Varga, Patrik</v>
      </c>
      <c r="P30" s="10"/>
      <c r="S30" s="22" t="s">
        <v>61</v>
      </c>
      <c r="T30" s="119">
        <v>7.3500000000000005</v>
      </c>
      <c r="X30" s="22" t="s">
        <v>163</v>
      </c>
      <c r="Y30" s="119">
        <v>1</v>
      </c>
    </row>
    <row r="31" spans="2:26" ht="18" x14ac:dyDescent="0.25">
      <c r="B31" s="29">
        <v>45928</v>
      </c>
      <c r="C31" s="92" t="s">
        <v>231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Priezvisko]],Data!$E$62:$I$151,5)</f>
        <v>1.05</v>
      </c>
      <c r="K31" s="93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Priezvisko]],Data!$E$62:$G$151,2)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Priezvisko]],Data!$E$62:$G$151,3)</f>
        <v>Fecák, Tomáš</v>
      </c>
      <c r="P31" s="10"/>
      <c r="S31" s="22" t="s">
        <v>162</v>
      </c>
      <c r="T31" s="119">
        <v>6.3000000000000007</v>
      </c>
      <c r="X31" s="22" t="s">
        <v>241</v>
      </c>
      <c r="Y31" s="119">
        <v>1</v>
      </c>
    </row>
    <row r="32" spans="2:26" ht="18" x14ac:dyDescent="0.25">
      <c r="B32" s="29">
        <v>45928</v>
      </c>
      <c r="C32" s="92" t="s">
        <v>231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Priezvisko]],Data!$E$62:$I$151,5)</f>
        <v>1.05</v>
      </c>
      <c r="K32" s="93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Priezvisko]],Data!$E$62:$G$151,2)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Priezvisko]],Data!$E$62:$G$151,3)</f>
        <v>Fecák, Tomáš</v>
      </c>
      <c r="P32" s="10"/>
      <c r="S32" s="22" t="s">
        <v>72</v>
      </c>
      <c r="T32" s="119">
        <v>6.3000000000000007</v>
      </c>
      <c r="X32" s="22" t="s">
        <v>84</v>
      </c>
      <c r="Y32" s="119">
        <v>1</v>
      </c>
    </row>
    <row r="33" spans="2:25" ht="18" x14ac:dyDescent="0.25">
      <c r="B33" s="29">
        <v>45928</v>
      </c>
      <c r="C33" s="92" t="s">
        <v>231</v>
      </c>
      <c r="D33" s="17" t="s">
        <v>163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Priezvisko]],Data!$E$62:$I$151,5)</f>
        <v>1</v>
      </c>
      <c r="K33" s="93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Priezvisko]],Data!$E$62:$G$151,2)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Priezvisko]],Data!$E$62:$G$151,3)</f>
        <v>CHÝBA</v>
      </c>
      <c r="P33" s="10"/>
      <c r="S33" s="22" t="s">
        <v>66</v>
      </c>
      <c r="T33" s="119">
        <v>5.25</v>
      </c>
      <c r="X33" s="22" t="s">
        <v>49</v>
      </c>
      <c r="Y33" s="119">
        <v>1</v>
      </c>
    </row>
    <row r="34" spans="2:25" ht="18" x14ac:dyDescent="0.25">
      <c r="B34" s="29">
        <v>45928</v>
      </c>
      <c r="C34" s="92" t="s">
        <v>231</v>
      </c>
      <c r="D34" s="17" t="s">
        <v>71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Priezvisko]],Data!$E$62:$I$151,5)</f>
        <v>1.05</v>
      </c>
      <c r="K34" s="93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Priezvisko]],Data!$E$62:$G$151,2)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Priezvisko]],Data!$E$62:$G$151,3)</f>
        <v>Tužinčin, Lukáš</v>
      </c>
      <c r="P34" s="10"/>
      <c r="S34" s="22" t="s">
        <v>85</v>
      </c>
      <c r="T34" s="119">
        <v>4.2</v>
      </c>
      <c r="X34" s="22" t="s">
        <v>54</v>
      </c>
      <c r="Y34" s="119">
        <v>1</v>
      </c>
    </row>
    <row r="35" spans="2:25" ht="18" x14ac:dyDescent="0.25">
      <c r="B35" s="29">
        <v>45928</v>
      </c>
      <c r="C35" s="92" t="s">
        <v>231</v>
      </c>
      <c r="D35" s="17" t="s">
        <v>229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Priezvisko]],Data!$E$62:$I$151,5)</f>
        <v>1.05</v>
      </c>
      <c r="K35" s="93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Priezvisko]],Data!$E$62:$G$151,2)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Priezvisko]],Data!$E$62:$G$151,3)</f>
        <v>Tužinčin, Lukáš</v>
      </c>
      <c r="P35" s="10"/>
      <c r="S35" s="22" t="s">
        <v>163</v>
      </c>
      <c r="T35" s="119">
        <v>4</v>
      </c>
      <c r="X35" s="22" t="s">
        <v>71</v>
      </c>
      <c r="Y35" s="119">
        <v>1</v>
      </c>
    </row>
    <row r="36" spans="2:25" ht="18" x14ac:dyDescent="0.25">
      <c r="B36" s="29">
        <v>45928</v>
      </c>
      <c r="C36" s="92" t="s">
        <v>231</v>
      </c>
      <c r="D36" s="17" t="s">
        <v>69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Priezvisko]],Data!$E$62:$I$151,5)</f>
        <v>1.05</v>
      </c>
      <c r="K36" s="93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Priezvisko]],Data!$E$62:$G$151,2)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Priezvisko]],Data!$E$62:$G$151,3)</f>
        <v>Kohlerová, Klára</v>
      </c>
      <c r="P36" s="10"/>
      <c r="S36" s="22" t="s">
        <v>241</v>
      </c>
      <c r="T36" s="119">
        <v>4</v>
      </c>
      <c r="X36" s="22" t="s">
        <v>158</v>
      </c>
      <c r="Y36" s="119">
        <v>1</v>
      </c>
    </row>
    <row r="37" spans="2:25" ht="18" x14ac:dyDescent="0.25">
      <c r="B37" s="29">
        <v>45928</v>
      </c>
      <c r="C37" s="92" t="s">
        <v>231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Priezvisko]],Data!$E$62:$I$151,5)</f>
        <v>1.05</v>
      </c>
      <c r="K37" s="93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Priezvisko]],Data!$E$62:$G$151,2)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Priezvisko]],Data!$E$62:$G$151,3)</f>
        <v>Fecák, Tomáš</v>
      </c>
      <c r="P37" s="10"/>
      <c r="S37" s="22" t="s">
        <v>158</v>
      </c>
      <c r="T37" s="119">
        <v>4</v>
      </c>
      <c r="X37" s="22" t="s">
        <v>61</v>
      </c>
      <c r="Y37" s="119">
        <v>1</v>
      </c>
    </row>
    <row r="38" spans="2:25" ht="18" x14ac:dyDescent="0.25">
      <c r="B38" s="29">
        <v>45928</v>
      </c>
      <c r="C38" s="92" t="s">
        <v>231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Priezvisko]],Data!$E$62:$I$151,5)</f>
        <v>1.05</v>
      </c>
      <c r="K38" s="93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Priezvisko]],Data!$E$62:$G$151,2)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Priezvisko]],Data!$E$62:$G$151,3)</f>
        <v>Fecák, Tomáš</v>
      </c>
      <c r="P38" s="10"/>
      <c r="S38" s="22" t="s">
        <v>71</v>
      </c>
      <c r="T38" s="119">
        <v>3.1500000000000004</v>
      </c>
      <c r="X38" s="22" t="s">
        <v>229</v>
      </c>
      <c r="Y38" s="119">
        <v>1</v>
      </c>
    </row>
    <row r="39" spans="2:25" ht="18" x14ac:dyDescent="0.25">
      <c r="B39" s="29">
        <v>45928</v>
      </c>
      <c r="C39" s="92" t="s">
        <v>231</v>
      </c>
      <c r="D39" s="17" t="s">
        <v>161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Priezvisko]],Data!$E$62:$I$151,5)</f>
        <v>1</v>
      </c>
      <c r="K39" s="93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Priezvisko]],Data!$E$62:$G$151,2)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Priezvisko]],Data!$E$62:$G$151,3)</f>
        <v>CHÝBA</v>
      </c>
      <c r="P39" s="10"/>
      <c r="S39" s="22" t="s">
        <v>84</v>
      </c>
      <c r="T39" s="119">
        <v>3.1500000000000004</v>
      </c>
      <c r="X39" s="22" t="s">
        <v>68</v>
      </c>
      <c r="Y39" s="119">
        <v>1</v>
      </c>
    </row>
    <row r="40" spans="2:25" ht="18" x14ac:dyDescent="0.25">
      <c r="B40" s="29">
        <v>45928</v>
      </c>
      <c r="C40" s="92" t="s">
        <v>231</v>
      </c>
      <c r="D40" s="17" t="s">
        <v>68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Priezvisko]],Data!$E$62:$I$151,5)</f>
        <v>1.05</v>
      </c>
      <c r="K40" s="93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Priezvisko]],Data!$E$62:$G$151,2)</f>
        <v>BALDI KE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Priezvisko]],Data!$E$62:$G$151,3)</f>
        <v>Kuchárik, Tomáš</v>
      </c>
      <c r="P40" s="10"/>
      <c r="S40" s="22" t="s">
        <v>161</v>
      </c>
      <c r="T40" s="119">
        <v>3</v>
      </c>
      <c r="X40" s="22" t="s">
        <v>242</v>
      </c>
      <c r="Y40" s="119">
        <v>1</v>
      </c>
    </row>
    <row r="41" spans="2:25" ht="18" x14ac:dyDescent="0.25">
      <c r="B41" s="29">
        <v>45927</v>
      </c>
      <c r="C41" s="92" t="s">
        <v>237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Priezvisko]],Data!$E$62:$I$151,5)</f>
        <v>1.2</v>
      </c>
      <c r="K41" s="93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Priezvisko]],Data!$E$62:$G$151,2)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Priezvisko]],Data!$E$62:$G$151,3)</f>
        <v>Lorinčík, Dušan</v>
      </c>
      <c r="P41" s="10"/>
      <c r="S41" s="22" t="s">
        <v>68</v>
      </c>
      <c r="T41" s="119">
        <v>2.1</v>
      </c>
      <c r="X41" s="22" t="s">
        <v>43</v>
      </c>
      <c r="Y41" s="119">
        <v>1</v>
      </c>
    </row>
    <row r="42" spans="2:25" ht="18" x14ac:dyDescent="0.25">
      <c r="B42" s="29">
        <v>45927</v>
      </c>
      <c r="C42" s="92" t="s">
        <v>237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Priezvisko]],Data!$E$62:$I$151,5)</f>
        <v>1.2</v>
      </c>
      <c r="K42" s="93">
        <f>VLOOKUP(Workouts[[#This Row],[Tréner]],Data!$N$32:$O$46,2)</f>
        <v>2</v>
      </c>
      <c r="L42" s="90">
        <f>(Workouts[[#This Row],[Body za Umiestnenie]]+Workouts[[#This Row],[Body Účasť]])*Workouts[[#This Row],[koef. hráča]]</f>
        <v>3.5999999999999996</v>
      </c>
      <c r="M42" s="52" t="str">
        <f>VLOOKUP(Workouts[[#This Row],[Meno Priezvisko]],Data!$E$62:$G$151,2)</f>
        <v>ŠK Pionierska</v>
      </c>
      <c r="N42" s="85">
        <f>Workouts[[#This Row],[Body spolu]]*Workouts[[#This Row],[koef. Trénera]]</f>
        <v>7.1999999999999993</v>
      </c>
      <c r="O42" s="52" t="str">
        <f>VLOOKUP(Workouts[[#This Row],[Meno Priezvisko]],Data!$E$62:$G$151,3)</f>
        <v>Lorinčík, Dušan</v>
      </c>
      <c r="P42" s="10"/>
      <c r="S42" s="22" t="s">
        <v>229</v>
      </c>
      <c r="T42" s="119">
        <v>2.1</v>
      </c>
      <c r="X42" s="22" t="s">
        <v>55</v>
      </c>
      <c r="Y42" s="119">
        <v>1</v>
      </c>
    </row>
    <row r="43" spans="2:25" ht="18" x14ac:dyDescent="0.25">
      <c r="B43" s="29">
        <v>45927</v>
      </c>
      <c r="C43" s="92" t="s">
        <v>237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Priezvisko]],Data!$E$62:$I$151,5)</f>
        <v>1.2</v>
      </c>
      <c r="K43" s="93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Priezvisko]],Data!$E$62:$G$151,2)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Priezvisko]],Data!$E$62:$G$151,3)</f>
        <v>Tóth, Tomáš</v>
      </c>
      <c r="P43" s="10"/>
      <c r="S43" s="22" t="s">
        <v>242</v>
      </c>
      <c r="T43" s="119">
        <v>2</v>
      </c>
      <c r="X43" s="22" t="s">
        <v>53</v>
      </c>
      <c r="Y43" s="119">
        <v>1</v>
      </c>
    </row>
    <row r="44" spans="2:25" ht="18" x14ac:dyDescent="0.25">
      <c r="B44" s="29">
        <v>45887</v>
      </c>
      <c r="C44" s="92" t="s">
        <v>116</v>
      </c>
      <c r="D44" s="17" t="s">
        <v>232</v>
      </c>
      <c r="E44" s="10" t="s">
        <v>236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Priezvisko]],Data!$E$62:$I$151,5)</f>
        <v>1.2</v>
      </c>
      <c r="K44" s="93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Priezvisko]],Data!$E$62:$G$151,2)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Priezvisko]],Data!$E$62:$G$151,3)</f>
        <v>Varga, Patrik</v>
      </c>
      <c r="P44" s="10"/>
      <c r="S44" s="22" t="s">
        <v>48</v>
      </c>
      <c r="T44" s="119">
        <v>517.75</v>
      </c>
      <c r="X44" s="22" t="s">
        <v>48</v>
      </c>
      <c r="Y44" s="119">
        <v>69</v>
      </c>
    </row>
    <row r="45" spans="2:25" ht="18" x14ac:dyDescent="0.25">
      <c r="B45" s="29">
        <v>45887</v>
      </c>
      <c r="C45" s="92" t="s">
        <v>116</v>
      </c>
      <c r="D45" s="17" t="s">
        <v>234</v>
      </c>
      <c r="E45" s="10" t="s">
        <v>236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Priezvisko]],Data!$E$62:$I$151,5)</f>
        <v>1.2</v>
      </c>
      <c r="K45" s="93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Priezvisko]],Data!$E$62:$G$151,2)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Priezvisko]],Data!$E$62:$G$151,3)</f>
        <v>Varga, Patrik</v>
      </c>
      <c r="P45" s="10"/>
      <c r="S45"/>
      <c r="T45"/>
      <c r="X45"/>
      <c r="Y45"/>
    </row>
    <row r="46" spans="2:25" ht="18" x14ac:dyDescent="0.25">
      <c r="B46" s="29">
        <v>45889</v>
      </c>
      <c r="C46" s="92" t="s">
        <v>116</v>
      </c>
      <c r="D46" s="17" t="s">
        <v>232</v>
      </c>
      <c r="E46" s="10" t="s">
        <v>236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Priezvisko]],Data!$E$62:$I$151,5)</f>
        <v>1.2</v>
      </c>
      <c r="K46" s="93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Priezvisko]],Data!$E$62:$G$151,2)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Priezvisko]],Data!$E$62:$G$151,3)</f>
        <v>Varga, Patrik</v>
      </c>
      <c r="P46" s="10"/>
      <c r="S46"/>
      <c r="T46"/>
      <c r="X46"/>
      <c r="Y46"/>
    </row>
    <row r="47" spans="2:25" ht="18" x14ac:dyDescent="0.25">
      <c r="B47" s="29">
        <v>45889</v>
      </c>
      <c r="C47" s="92" t="s">
        <v>116</v>
      </c>
      <c r="D47" s="17" t="s">
        <v>234</v>
      </c>
      <c r="E47" s="10" t="s">
        <v>236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Priezvisko]],Data!$E$62:$I$151,5)</f>
        <v>1.2</v>
      </c>
      <c r="K47" s="93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Priezvisko]],Data!$E$62:$G$151,2)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Priezvisko]],Data!$E$62:$G$151,3)</f>
        <v>Varga, Patrik</v>
      </c>
      <c r="P47" s="10"/>
      <c r="S47"/>
      <c r="T47"/>
      <c r="X47"/>
      <c r="Y47"/>
    </row>
    <row r="48" spans="2:25" ht="18" x14ac:dyDescent="0.25">
      <c r="B48" s="29">
        <v>45941</v>
      </c>
      <c r="C48" s="92" t="s">
        <v>239</v>
      </c>
      <c r="D48" s="17" t="s">
        <v>52</v>
      </c>
      <c r="E48" s="10" t="s">
        <v>18</v>
      </c>
      <c r="F48" s="117">
        <f>VLOOKUP(E48,Data!$I$21:$J$30,2,FALSE)</f>
        <v>2</v>
      </c>
      <c r="G48" s="14">
        <v>3</v>
      </c>
      <c r="H48" s="14"/>
      <c r="I48" s="117">
        <v>2</v>
      </c>
      <c r="J48" s="88">
        <f>VLOOKUP(Workouts[[#This Row],[Meno Priezvisko]],Data!$E$62:$I$151,5)</f>
        <v>1.2</v>
      </c>
      <c r="K48" s="93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Priezvisko]],Data!$E$62:$G$151,2)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Priezvisko]],Data!$E$62:$G$151,3)</f>
        <v>Tóth, Tomáš</v>
      </c>
      <c r="P48" s="10"/>
      <c r="S48"/>
      <c r="T48"/>
      <c r="X48"/>
      <c r="Y48"/>
    </row>
    <row r="49" spans="2:25" ht="18" x14ac:dyDescent="0.25">
      <c r="B49" s="29">
        <v>45948</v>
      </c>
      <c r="C49" s="92" t="s">
        <v>240</v>
      </c>
      <c r="D49" s="17" t="s">
        <v>52</v>
      </c>
      <c r="E49" s="10" t="s">
        <v>17</v>
      </c>
      <c r="F49" s="117">
        <f>VLOOKUP(E49,Data!$I$21:$J$30,2,FALSE)</f>
        <v>3</v>
      </c>
      <c r="G49" s="14"/>
      <c r="H49" s="14"/>
      <c r="I49" s="117"/>
      <c r="J49" s="88">
        <f>VLOOKUP(Workouts[[#This Row],[Meno Priezvisko]],Data!$E$62:$I$151,5)</f>
        <v>1.2</v>
      </c>
      <c r="K49" s="93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Priezvisko]],Data!$E$62:$G$151,2)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Priezvisko]],Data!$E$62:$G$151,3)</f>
        <v>Tóth, Tomáš</v>
      </c>
      <c r="P49" s="10"/>
      <c r="S49"/>
      <c r="T49"/>
      <c r="X49"/>
      <c r="Y49"/>
    </row>
    <row r="50" spans="2:25" ht="18" x14ac:dyDescent="0.25">
      <c r="B50" s="29">
        <v>45948</v>
      </c>
      <c r="C50" s="92" t="s">
        <v>240</v>
      </c>
      <c r="D50" s="17" t="s">
        <v>4</v>
      </c>
      <c r="E50" s="10" t="s">
        <v>17</v>
      </c>
      <c r="F50" s="117">
        <f>VLOOKUP(E50,Data!$I$21:$J$30,2,FALSE)</f>
        <v>3</v>
      </c>
      <c r="G50" s="14"/>
      <c r="H50" s="14"/>
      <c r="I50" s="117"/>
      <c r="J50" s="88">
        <f>VLOOKUP(Workouts[[#This Row],[Meno Priezvisko]],Data!$E$62:$I$151,5)</f>
        <v>1.2</v>
      </c>
      <c r="K50" s="93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Priezvisko]],Data!$E$62:$G$151,2)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Priezvisko]],Data!$E$62:$G$151,3)</f>
        <v>Lorinčík, Dušan</v>
      </c>
      <c r="P50" s="10"/>
      <c r="S50"/>
      <c r="T50"/>
      <c r="X50"/>
      <c r="Y50"/>
    </row>
    <row r="51" spans="2:25" ht="18" x14ac:dyDescent="0.25">
      <c r="B51" s="29">
        <v>45948</v>
      </c>
      <c r="C51" s="92" t="s">
        <v>240</v>
      </c>
      <c r="D51" s="17" t="s">
        <v>40</v>
      </c>
      <c r="E51" s="10" t="s">
        <v>17</v>
      </c>
      <c r="F51" s="117">
        <f>VLOOKUP(E51,Data!$I$21:$J$30,2,FALSE)</f>
        <v>3</v>
      </c>
      <c r="G51" s="14"/>
      <c r="H51" s="14"/>
      <c r="I51" s="117"/>
      <c r="J51" s="88">
        <f>VLOOKUP(Workouts[[#This Row],[Meno Priezvisko]],Data!$E$62:$I$151,5)</f>
        <v>1.2</v>
      </c>
      <c r="K51" s="93">
        <f>VLOOKUP(Workouts[[#This Row],[Tréner]],Data!$N$32:$O$46,2)</f>
        <v>2</v>
      </c>
      <c r="L51" s="90">
        <f>(Workouts[[#This Row],[Body za Umiestnenie]]+Workouts[[#This Row],[Body Účasť]])*Workouts[[#This Row],[koef. hráča]]</f>
        <v>3.5999999999999996</v>
      </c>
      <c r="M51" s="52" t="str">
        <f>VLOOKUP(Workouts[[#This Row],[Meno Priezvisko]],Data!$E$62:$G$151,2)</f>
        <v>ŠK Pionierska</v>
      </c>
      <c r="N51" s="85">
        <f>Workouts[[#This Row],[Body spolu]]*Workouts[[#This Row],[koef. Trénera]]</f>
        <v>7.1999999999999993</v>
      </c>
      <c r="O51" s="52" t="str">
        <f>VLOOKUP(Workouts[[#This Row],[Meno Priezvisko]],Data!$E$62:$G$151,3)</f>
        <v>Lorinčík, Dušan</v>
      </c>
      <c r="P51" s="10"/>
      <c r="S51"/>
      <c r="T51"/>
      <c r="X51"/>
      <c r="Y51"/>
    </row>
    <row r="52" spans="2:25" ht="18" x14ac:dyDescent="0.25">
      <c r="B52" s="29">
        <v>45948</v>
      </c>
      <c r="C52" s="92" t="s">
        <v>231</v>
      </c>
      <c r="D52" s="17" t="s">
        <v>34</v>
      </c>
      <c r="E52" s="10" t="s">
        <v>15</v>
      </c>
      <c r="F52" s="117">
        <f>VLOOKUP(E52,Data!$I$21:$J$30,2,FALSE)</f>
        <v>4</v>
      </c>
      <c r="G52" s="14">
        <v>1</v>
      </c>
      <c r="H52" s="14"/>
      <c r="I52" s="117">
        <v>16</v>
      </c>
      <c r="J52" s="88">
        <f>VLOOKUP(Workouts[[#This Row],[Meno Priezvisko]],Data!$E$62:$I$151,5)</f>
        <v>1.1499999999999999</v>
      </c>
      <c r="K52" s="93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Priezvisko]],Data!$E$62:$G$151,2)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Priezvisko]],Data!$E$62:$G$151,3)</f>
        <v>Tóth, Tomáš</v>
      </c>
      <c r="P52" s="10"/>
      <c r="S52"/>
      <c r="T52"/>
      <c r="X52"/>
      <c r="Y52"/>
    </row>
    <row r="53" spans="2:25" ht="18" x14ac:dyDescent="0.25">
      <c r="B53" s="29">
        <v>45948</v>
      </c>
      <c r="C53" s="92" t="s">
        <v>231</v>
      </c>
      <c r="D53" s="17" t="s">
        <v>232</v>
      </c>
      <c r="E53" s="10" t="s">
        <v>15</v>
      </c>
      <c r="F53" s="117">
        <f>VLOOKUP(E53,Data!$I$21:$J$30,2,FALSE)</f>
        <v>4</v>
      </c>
      <c r="G53" s="14">
        <v>1</v>
      </c>
      <c r="H53" s="14"/>
      <c r="I53" s="117">
        <v>16</v>
      </c>
      <c r="J53" s="88">
        <f>VLOOKUP(Workouts[[#This Row],[Meno Priezvisko]],Data!$E$62:$I$151,5)</f>
        <v>1.2</v>
      </c>
      <c r="K53" s="93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Priezvisko]],Data!$E$62:$G$151,2)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Priezvisko]],Data!$E$62:$G$151,3)</f>
        <v>Varga, Patrik</v>
      </c>
      <c r="P53" s="10"/>
      <c r="S53"/>
      <c r="T53"/>
      <c r="X53"/>
      <c r="Y53"/>
    </row>
    <row r="54" spans="2:25" ht="18" x14ac:dyDescent="0.25">
      <c r="B54" s="29">
        <v>45948</v>
      </c>
      <c r="C54" s="92" t="s">
        <v>231</v>
      </c>
      <c r="D54" s="17" t="s">
        <v>234</v>
      </c>
      <c r="E54" s="10" t="s">
        <v>15</v>
      </c>
      <c r="F54" s="117">
        <f>VLOOKUP(E54,Data!$I$21:$J$30,2,FALSE)</f>
        <v>4</v>
      </c>
      <c r="G54" s="14">
        <v>9</v>
      </c>
      <c r="H54" s="14"/>
      <c r="I54" s="117"/>
      <c r="J54" s="88">
        <f>VLOOKUP(Workouts[[#This Row],[Meno Priezvisko]],Data!$E$62:$I$151,5)</f>
        <v>1.2</v>
      </c>
      <c r="K54" s="93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Priezvisko]],Data!$E$62:$G$151,2)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Priezvisko]],Data!$E$62:$G$151,3)</f>
        <v>Varga, Patrik</v>
      </c>
      <c r="P54" s="10"/>
      <c r="S54"/>
      <c r="T54"/>
      <c r="X54"/>
      <c r="Y54"/>
    </row>
    <row r="55" spans="2:25" ht="18" x14ac:dyDescent="0.25">
      <c r="B55" s="29">
        <v>45955</v>
      </c>
      <c r="C55" s="92" t="s">
        <v>237</v>
      </c>
      <c r="D55" s="17" t="s">
        <v>4</v>
      </c>
      <c r="E55" s="10" t="s">
        <v>17</v>
      </c>
      <c r="F55" s="117">
        <f>VLOOKUP(E55,Data!$I$21:$J$30,2,FALSE)</f>
        <v>3</v>
      </c>
      <c r="G55" s="14">
        <v>4</v>
      </c>
      <c r="H55" s="14"/>
      <c r="I55" s="117">
        <v>1</v>
      </c>
      <c r="J55" s="88">
        <f>VLOOKUP(Workouts[[#This Row],[Meno Priezvisko]],Data!$E$62:$I$151,5)</f>
        <v>1.2</v>
      </c>
      <c r="K55" s="93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Priezvisko]],Data!$E$62:$G$151,2)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Priezvisko]],Data!$E$62:$G$151,3)</f>
        <v>Lorinčík, Dušan</v>
      </c>
      <c r="P55" s="10"/>
      <c r="S55"/>
      <c r="T55"/>
      <c r="X55"/>
      <c r="Y55"/>
    </row>
    <row r="56" spans="2:25" ht="18" x14ac:dyDescent="0.25">
      <c r="B56" s="29">
        <v>45955</v>
      </c>
      <c r="C56" s="92" t="s">
        <v>237</v>
      </c>
      <c r="D56" s="17" t="s">
        <v>52</v>
      </c>
      <c r="E56" s="10" t="s">
        <v>17</v>
      </c>
      <c r="F56" s="117">
        <f>VLOOKUP(E56,Data!$I$21:$J$30,2,FALSE)</f>
        <v>3</v>
      </c>
      <c r="G56" s="14">
        <v>11</v>
      </c>
      <c r="H56" s="14"/>
      <c r="I56" s="117"/>
      <c r="J56" s="88">
        <f>VLOOKUP(Workouts[[#This Row],[Meno Priezvisko]],Data!$E$62:$I$151,5)</f>
        <v>1.2</v>
      </c>
      <c r="K56" s="93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Priezvisko]],Data!$E$62:$G$151,2)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Priezvisko]],Data!$E$62:$G$151,3)</f>
        <v>Tóth, Tomáš</v>
      </c>
      <c r="P56" s="10"/>
      <c r="S56"/>
      <c r="T56"/>
      <c r="X56"/>
      <c r="Y56"/>
    </row>
    <row r="57" spans="2:25" ht="18" x14ac:dyDescent="0.25">
      <c r="B57" s="29">
        <v>45956</v>
      </c>
      <c r="C57" s="92" t="s">
        <v>231</v>
      </c>
      <c r="D57" s="17" t="s">
        <v>69</v>
      </c>
      <c r="E57" s="10" t="s">
        <v>16</v>
      </c>
      <c r="F57" s="117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Priezvisko]],Data!$E$62:$I$151,5)</f>
        <v>1.05</v>
      </c>
      <c r="K57" s="93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Priezvisko]],Data!$E$62:$G$151,2)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Priezvisko]],Data!$E$62:$G$151,3)</f>
        <v>Kohlerová, Klára</v>
      </c>
      <c r="P57" s="10"/>
      <c r="S57"/>
      <c r="T57"/>
      <c r="X57"/>
      <c r="Y57"/>
    </row>
    <row r="58" spans="2:25" ht="18" x14ac:dyDescent="0.25">
      <c r="B58" s="29">
        <v>45956</v>
      </c>
      <c r="C58" s="92" t="s">
        <v>231</v>
      </c>
      <c r="D58" s="17" t="s">
        <v>54</v>
      </c>
      <c r="E58" s="10" t="s">
        <v>16</v>
      </c>
      <c r="F58" s="117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Priezvisko]],Data!$E$62:$I$151,5)</f>
        <v>1.05</v>
      </c>
      <c r="K58" s="93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Priezvisko]],Data!$E$62:$G$151,2)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Priezvisko]],Data!$E$62:$G$151,3)</f>
        <v>Koctur, Tomáš</v>
      </c>
      <c r="P58" s="10"/>
      <c r="S58"/>
      <c r="T58"/>
      <c r="X58"/>
      <c r="Y58"/>
    </row>
    <row r="59" spans="2:25" ht="18" x14ac:dyDescent="0.25">
      <c r="B59" s="29">
        <v>45956</v>
      </c>
      <c r="C59" s="92" t="s">
        <v>231</v>
      </c>
      <c r="D59" s="17" t="s">
        <v>65</v>
      </c>
      <c r="E59" s="10" t="s">
        <v>16</v>
      </c>
      <c r="F59" s="117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Priezvisko]],Data!$E$62:$I$151,5)</f>
        <v>1.05</v>
      </c>
      <c r="K59" s="93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Priezvisko]],Data!$E$62:$G$151,2)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Priezvisko]],Data!$E$62:$G$151,3)</f>
        <v>Fecák, Tomáš</v>
      </c>
      <c r="P59" s="10"/>
      <c r="S59"/>
      <c r="T59"/>
      <c r="X59"/>
      <c r="Y59"/>
    </row>
    <row r="60" spans="2:25" ht="18" x14ac:dyDescent="0.25">
      <c r="B60" s="29">
        <v>45956</v>
      </c>
      <c r="C60" s="92" t="s">
        <v>231</v>
      </c>
      <c r="D60" s="17" t="s">
        <v>63</v>
      </c>
      <c r="E60" s="10" t="s">
        <v>16</v>
      </c>
      <c r="F60" s="117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Priezvisko]],Data!$E$62:$I$151,5)</f>
        <v>1.05</v>
      </c>
      <c r="K60" s="93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Priezvisko]],Data!$E$62:$G$151,2)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Priezvisko]],Data!$E$62:$G$151,3)</f>
        <v>Fecák, Tomáš</v>
      </c>
      <c r="P60" s="10"/>
      <c r="S60"/>
      <c r="T60"/>
      <c r="X60"/>
      <c r="Y60"/>
    </row>
    <row r="61" spans="2:25" ht="18" x14ac:dyDescent="0.25">
      <c r="B61" s="29">
        <v>45956</v>
      </c>
      <c r="C61" s="92" t="s">
        <v>231</v>
      </c>
      <c r="D61" s="17" t="s">
        <v>72</v>
      </c>
      <c r="E61" s="10" t="s">
        <v>16</v>
      </c>
      <c r="F61" s="117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Priezvisko]],Data!$E$62:$I$151,5)</f>
        <v>1.05</v>
      </c>
      <c r="K61" s="93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Priezvisko]],Data!$E$62:$G$151,2)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Priezvisko]],Data!$E$62:$G$151,3)</f>
        <v>Tužinčin, Lukáš</v>
      </c>
      <c r="P61" s="10"/>
      <c r="S61"/>
      <c r="T61"/>
      <c r="X61"/>
      <c r="Y61"/>
    </row>
    <row r="62" spans="2:25" ht="18" x14ac:dyDescent="0.25">
      <c r="B62" s="29">
        <v>45956</v>
      </c>
      <c r="C62" s="92" t="s">
        <v>231</v>
      </c>
      <c r="D62" s="17" t="s">
        <v>66</v>
      </c>
      <c r="E62" s="10" t="s">
        <v>16</v>
      </c>
      <c r="F62" s="117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Priezvisko]],Data!$E$62:$I$151,5)</f>
        <v>1.05</v>
      </c>
      <c r="K62" s="93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Priezvisko]],Data!$E$62:$G$151,2)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Priezvisko]],Data!$E$62:$G$151,3)</f>
        <v>Kuchárik, Tomáš</v>
      </c>
      <c r="P62" s="10"/>
      <c r="S62"/>
      <c r="T62"/>
      <c r="X62"/>
      <c r="Y62"/>
    </row>
    <row r="63" spans="2:25" ht="18" x14ac:dyDescent="0.25">
      <c r="B63" s="29">
        <v>45956</v>
      </c>
      <c r="C63" s="92" t="s">
        <v>231</v>
      </c>
      <c r="D63" s="17" t="s">
        <v>241</v>
      </c>
      <c r="E63" s="10" t="s">
        <v>16</v>
      </c>
      <c r="F63" s="117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Priezvisko]],Data!$E$62:$I$151,5)</f>
        <v>1</v>
      </c>
      <c r="K63" s="93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Priezvisko]],Data!$E$62:$G$151,2)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Priezvisko]],Data!$E$62:$G$151,3)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2" t="s">
        <v>231</v>
      </c>
      <c r="D64" s="17" t="s">
        <v>84</v>
      </c>
      <c r="E64" s="10" t="s">
        <v>16</v>
      </c>
      <c r="F64" s="117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Priezvisko]],Data!$E$62:$I$151,5)</f>
        <v>1.05</v>
      </c>
      <c r="K64" s="93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Priezvisko]],Data!$E$62:$G$151,2)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Priezvisko]],Data!$E$62:$G$151,3)</f>
        <v>Fecák, Tomáš</v>
      </c>
      <c r="P64" s="10"/>
      <c r="X64"/>
    </row>
    <row r="65" spans="2:24" ht="18" x14ac:dyDescent="0.25">
      <c r="B65" s="29">
        <v>45956</v>
      </c>
      <c r="C65" s="92" t="s">
        <v>231</v>
      </c>
      <c r="D65" s="17" t="s">
        <v>242</v>
      </c>
      <c r="E65" s="10" t="s">
        <v>16</v>
      </c>
      <c r="F65" s="117">
        <f>VLOOKUP(E65,Data!$I$21:$J$30,2,FALSE)</f>
        <v>2</v>
      </c>
      <c r="G65" s="14">
        <v>9</v>
      </c>
      <c r="H65" s="14">
        <v>9</v>
      </c>
      <c r="I65" s="117"/>
      <c r="J65" s="88">
        <f>VLOOKUP(Workouts[[#This Row],[Meno Priezvisko]],Data!$E$62:$I$151,5)</f>
        <v>1</v>
      </c>
      <c r="K65" s="93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Priezvisko]],Data!$E$62:$G$151,2)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Priezvisko]],Data!$E$62:$G$151,3)</f>
        <v>CHÝBA</v>
      </c>
      <c r="P65" s="10"/>
      <c r="X65"/>
    </row>
    <row r="66" spans="2:24" ht="18" x14ac:dyDescent="0.25">
      <c r="B66" s="29">
        <v>45956</v>
      </c>
      <c r="C66" s="92" t="s">
        <v>231</v>
      </c>
      <c r="D66" s="17" t="s">
        <v>43</v>
      </c>
      <c r="E66" s="10" t="s">
        <v>16</v>
      </c>
      <c r="F66" s="117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Priezvisko]],Data!$E$62:$I$151,5)</f>
        <v>1.05</v>
      </c>
      <c r="K66" s="93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Priezvisko]],Data!$E$62:$G$151,2)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Priezvisko]],Data!$E$62:$G$151,3)</f>
        <v>Koctur, Tomáš</v>
      </c>
      <c r="P66" s="10"/>
      <c r="X66"/>
    </row>
    <row r="67" spans="2:24" ht="18" x14ac:dyDescent="0.25">
      <c r="B67" s="29">
        <v>45956</v>
      </c>
      <c r="C67" s="92" t="s">
        <v>231</v>
      </c>
      <c r="D67" s="17" t="s">
        <v>34</v>
      </c>
      <c r="E67" s="10" t="s">
        <v>16</v>
      </c>
      <c r="F67" s="117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Priezvisko]],Data!$E$62:$I$151,5)</f>
        <v>1.1499999999999999</v>
      </c>
      <c r="K67" s="93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Priezvisko]],Data!$E$62:$G$151,2)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Priezvisko]],Data!$E$62:$G$151,3)</f>
        <v>Tóth, Tomáš</v>
      </c>
      <c r="P67" s="10"/>
      <c r="X67"/>
    </row>
    <row r="68" spans="2:24" ht="18" x14ac:dyDescent="0.25">
      <c r="B68" s="29">
        <v>45956</v>
      </c>
      <c r="C68" s="92" t="s">
        <v>231</v>
      </c>
      <c r="D68" s="17" t="s">
        <v>53</v>
      </c>
      <c r="E68" s="10" t="s">
        <v>16</v>
      </c>
      <c r="F68" s="117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Priezvisko]],Data!$E$62:$I$151,5)</f>
        <v>1.05</v>
      </c>
      <c r="K68" s="93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Priezvisko]],Data!$E$62:$G$151,2)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Priezvisko]],Data!$E$62:$G$151,3)</f>
        <v>Koctur, Tomáš</v>
      </c>
      <c r="P68" s="10"/>
      <c r="X68"/>
    </row>
    <row r="69" spans="2:24" ht="18" x14ac:dyDescent="0.25">
      <c r="B69" s="29">
        <v>45956</v>
      </c>
      <c r="C69" s="92" t="s">
        <v>231</v>
      </c>
      <c r="D69" s="17" t="s">
        <v>55</v>
      </c>
      <c r="E69" s="10" t="s">
        <v>16</v>
      </c>
      <c r="F69" s="117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Priezvisko]],Data!$E$62:$I$151,5)</f>
        <v>1.05</v>
      </c>
      <c r="K69" s="93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Priezvisko]],Data!$E$62:$G$151,2)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Priezvisko]],Data!$E$62:$G$151,3)</f>
        <v>Koctur, Tomáš</v>
      </c>
      <c r="P69" s="10"/>
      <c r="X69"/>
    </row>
    <row r="70" spans="2:24" ht="18" x14ac:dyDescent="0.25">
      <c r="B70" s="29">
        <v>45956</v>
      </c>
      <c r="C70" s="92" t="s">
        <v>231</v>
      </c>
      <c r="D70" s="17" t="s">
        <v>49</v>
      </c>
      <c r="E70" s="10" t="s">
        <v>16</v>
      </c>
      <c r="F70" s="117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Priezvisko]],Data!$E$62:$I$151,5)</f>
        <v>1.05</v>
      </c>
      <c r="K70" s="93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Priezvisko]],Data!$E$62:$G$151,2)</f>
        <v>Bez KLUBU</v>
      </c>
      <c r="N70" s="85" t="e">
        <f>Workouts[[#This Row],[Body spolu]]*Workouts[[#This Row],[koef. Trénera]]</f>
        <v>#N/A</v>
      </c>
      <c r="O70" s="52" t="str">
        <f>VLOOKUP(Workouts[[#This Row],[Meno Priezvisko]],Data!$E$62:$G$151,3)</f>
        <v>CZ</v>
      </c>
      <c r="P70" s="10"/>
      <c r="X70"/>
    </row>
    <row r="71" spans="2:24" ht="18" x14ac:dyDescent="0.25">
      <c r="B71" s="29">
        <v>45956</v>
      </c>
      <c r="C71" s="92" t="s">
        <v>231</v>
      </c>
      <c r="D71" s="17" t="s">
        <v>61</v>
      </c>
      <c r="E71" s="10" t="s">
        <v>16</v>
      </c>
      <c r="F71" s="117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Priezvisko]],Data!$E$62:$I$151,5)</f>
        <v>1.05</v>
      </c>
      <c r="K71" s="93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Priezvisko]],Data!$E$62:$G$151,2)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Priezvisko]],Data!$E$62:$G$151,3)</f>
        <v>Koctur, Tomáš</v>
      </c>
      <c r="P71" s="10"/>
      <c r="X71"/>
    </row>
    <row r="72" spans="2:24" ht="18" x14ac:dyDescent="0.25">
      <c r="B72" s="29">
        <v>45956</v>
      </c>
      <c r="C72" s="92" t="s">
        <v>231</v>
      </c>
      <c r="D72" s="17" t="s">
        <v>86</v>
      </c>
      <c r="E72" s="10" t="s">
        <v>16</v>
      </c>
      <c r="F72" s="117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Priezvisko]],Data!$E$62:$I$151,5)</f>
        <v>1.05</v>
      </c>
      <c r="K72" s="93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Priezvisko]],Data!$E$62:$G$151,2)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Priezvisko]],Data!$E$62:$G$151,3)</f>
        <v>Kuchárik, Tomáš</v>
      </c>
      <c r="P72" s="10"/>
      <c r="X72"/>
    </row>
    <row r="73" spans="2:24" ht="18" x14ac:dyDescent="0.25">
      <c r="B73" s="29">
        <v>45956</v>
      </c>
      <c r="C73" s="92" t="s">
        <v>231</v>
      </c>
      <c r="D73" s="17" t="s">
        <v>62</v>
      </c>
      <c r="E73" s="10" t="s">
        <v>16</v>
      </c>
      <c r="F73" s="117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Priezvisko]],Data!$E$62:$I$151,5)</f>
        <v>1.05</v>
      </c>
      <c r="K73" s="93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Priezvisko]],Data!$E$62:$G$151,2)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Priezvisko]],Data!$E$62:$G$151,3)</f>
        <v>Fecák, Tomáš</v>
      </c>
      <c r="P73" s="10"/>
      <c r="X73"/>
    </row>
    <row r="74" spans="2:24" ht="18" x14ac:dyDescent="0.25">
      <c r="B74" s="29">
        <v>45956</v>
      </c>
      <c r="C74" s="92" t="s">
        <v>231</v>
      </c>
      <c r="D74" s="17" t="s">
        <v>38</v>
      </c>
      <c r="E74" s="10" t="s">
        <v>16</v>
      </c>
      <c r="F74" s="117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Priezvisko]],Data!$E$62:$I$151,5)</f>
        <v>1.05</v>
      </c>
      <c r="K74" s="93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Priezvisko]],Data!$E$62:$G$151,2)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Priezvisko]],Data!$E$62:$G$151,3)</f>
        <v>Fecák, Tomáš</v>
      </c>
      <c r="P74" s="10"/>
      <c r="X74"/>
    </row>
    <row r="75" spans="2:24" ht="18" x14ac:dyDescent="0.25">
      <c r="B75" s="29">
        <v>45956</v>
      </c>
      <c r="C75" s="92" t="s">
        <v>231</v>
      </c>
      <c r="D75" s="17" t="s">
        <v>82</v>
      </c>
      <c r="E75" s="10" t="s">
        <v>16</v>
      </c>
      <c r="F75" s="117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Priezvisko]],Data!$E$62:$I$151,5)</f>
        <v>1.05</v>
      </c>
      <c r="K75" s="93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Priezvisko]],Data!$E$62:$G$151,2)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Priezvisko]],Data!$E$62:$G$151,3)</f>
        <v>Kuchárik, Tomáš</v>
      </c>
      <c r="P75" s="10"/>
      <c r="X75"/>
    </row>
    <row r="76" spans="2:24" ht="18" x14ac:dyDescent="0.25">
      <c r="B76" s="29">
        <v>45956</v>
      </c>
      <c r="C76" s="92" t="s">
        <v>231</v>
      </c>
      <c r="D76" s="17" t="s">
        <v>85</v>
      </c>
      <c r="E76" s="10" t="s">
        <v>16</v>
      </c>
      <c r="F76" s="117">
        <f>VLOOKUP(E76,Data!$I$21:$J$30,2,FALSE)</f>
        <v>2</v>
      </c>
      <c r="G76" s="14">
        <v>11</v>
      </c>
      <c r="H76" s="14">
        <v>11</v>
      </c>
      <c r="I76" s="117"/>
      <c r="J76" s="88">
        <f>VLOOKUP(Workouts[[#This Row],[Meno Priezvisko]],Data!$E$62:$I$151,5)</f>
        <v>1.05</v>
      </c>
      <c r="K76" s="93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Priezvisko]],Data!$E$62:$G$151,2)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Priezvisko]],Data!$E$62:$G$151,3)</f>
        <v>Kuchárik, Tomáš</v>
      </c>
      <c r="P76" s="10"/>
      <c r="X76"/>
    </row>
    <row r="77" spans="2:24" ht="18" x14ac:dyDescent="0.25">
      <c r="B77" s="29">
        <v>45940</v>
      </c>
      <c r="C77" s="92" t="s">
        <v>14</v>
      </c>
      <c r="D77" s="17" t="s">
        <v>4</v>
      </c>
      <c r="E77" s="10" t="s">
        <v>14</v>
      </c>
      <c r="F77" s="117">
        <f>VLOOKUP(E77,Data!$I$21:$J$30,2,FALSE)</f>
        <v>8</v>
      </c>
      <c r="G77" s="14">
        <v>16</v>
      </c>
      <c r="H77" s="14"/>
      <c r="I77" s="117"/>
      <c r="J77" s="88">
        <f>VLOOKUP(Workouts[[#This Row],[Meno Priezvisko]],Data!$E$62:$I$151,5)</f>
        <v>1.2</v>
      </c>
      <c r="K77" s="93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Priezvisko]],Data!$E$62:$G$151,2)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Priezvisko]],Data!$E$62:$G$151,3)</f>
        <v>Lorinčík, Dušan</v>
      </c>
      <c r="P77" s="10"/>
      <c r="X77"/>
    </row>
    <row r="78" spans="2:24" ht="18" x14ac:dyDescent="0.25">
      <c r="B78" s="29">
        <v>45940</v>
      </c>
      <c r="C78" s="92" t="s">
        <v>14</v>
      </c>
      <c r="D78" s="17" t="s">
        <v>232</v>
      </c>
      <c r="E78" s="10" t="s">
        <v>14</v>
      </c>
      <c r="F78" s="117">
        <f>VLOOKUP(E78,Data!$I$21:$J$30,2,FALSE)</f>
        <v>8</v>
      </c>
      <c r="G78" s="14">
        <v>21</v>
      </c>
      <c r="H78" s="14"/>
      <c r="I78" s="117"/>
      <c r="J78" s="88">
        <f>VLOOKUP(Workouts[[#This Row],[Meno Priezvisko]],Data!$E$62:$I$151,5)</f>
        <v>1.2</v>
      </c>
      <c r="K78" s="93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Priezvisko]],Data!$E$62:$G$151,2)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Priezvisko]],Data!$E$62:$G$151,3)</f>
        <v>Varga, Patrik</v>
      </c>
      <c r="P78" s="10"/>
      <c r="X78"/>
    </row>
    <row r="79" spans="2:24" ht="18" x14ac:dyDescent="0.25">
      <c r="B79" s="29">
        <v>45940</v>
      </c>
      <c r="C79" s="92" t="s">
        <v>14</v>
      </c>
      <c r="D79" s="17" t="s">
        <v>234</v>
      </c>
      <c r="E79" s="10" t="s">
        <v>14</v>
      </c>
      <c r="F79" s="117">
        <f>VLOOKUP(E79,Data!$I$21:$J$30,2,FALSE)</f>
        <v>8</v>
      </c>
      <c r="G79" s="14">
        <v>8</v>
      </c>
      <c r="H79" s="14"/>
      <c r="I79" s="117">
        <v>6</v>
      </c>
      <c r="J79" s="88">
        <f>VLOOKUP(Workouts[[#This Row],[Meno Priezvisko]],Data!$E$62:$I$151,5)</f>
        <v>1.2</v>
      </c>
      <c r="K79" s="93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Priezvisko]],Data!$E$62:$G$151,2)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Priezvisko]],Data!$E$62:$G$151,3)</f>
        <v>Varga, Patrik</v>
      </c>
      <c r="P79" s="10"/>
      <c r="X79"/>
    </row>
    <row r="80" spans="2:24" x14ac:dyDescent="0.2">
      <c r="X80"/>
    </row>
    <row r="81" spans="24:24" x14ac:dyDescent="0.2">
      <c r="X81"/>
    </row>
    <row r="82" spans="24:24" x14ac:dyDescent="0.2">
      <c r="X82"/>
    </row>
    <row r="83" spans="24:24" x14ac:dyDescent="0.2">
      <c r="X83"/>
    </row>
    <row r="84" spans="24:24" x14ac:dyDescent="0.2">
      <c r="X84"/>
    </row>
    <row r="85" spans="24:24" x14ac:dyDescent="0.2">
      <c r="X85"/>
    </row>
    <row r="86" spans="24:24" x14ac:dyDescent="0.2">
      <c r="X86"/>
    </row>
    <row r="87" spans="24:24" x14ac:dyDescent="0.2">
      <c r="X87"/>
    </row>
    <row r="88" spans="24:24" x14ac:dyDescent="0.2">
      <c r="X88"/>
    </row>
    <row r="89" spans="24:24" x14ac:dyDescent="0.2">
      <c r="X89"/>
    </row>
    <row r="90" spans="24:24" x14ac:dyDescent="0.2">
      <c r="X90"/>
    </row>
    <row r="91" spans="24:24" x14ac:dyDescent="0.2">
      <c r="X91"/>
    </row>
    <row r="92" spans="24:24" x14ac:dyDescent="0.2">
      <c r="X92"/>
    </row>
    <row r="93" spans="24:24" x14ac:dyDescent="0.2">
      <c r="X93"/>
    </row>
    <row r="94" spans="24:24" x14ac:dyDescent="0.2">
      <c r="X94"/>
    </row>
    <row r="95" spans="24:24" x14ac:dyDescent="0.2">
      <c r="X95"/>
    </row>
    <row r="96" spans="24:24" x14ac:dyDescent="0.2">
      <c r="X96"/>
    </row>
    <row r="97" spans="24:24" x14ac:dyDescent="0.2">
      <c r="X97"/>
    </row>
    <row r="98" spans="24:24" x14ac:dyDescent="0.2">
      <c r="X98"/>
    </row>
    <row r="99" spans="24:24" x14ac:dyDescent="0.2">
      <c r="X99"/>
    </row>
    <row r="100" spans="24:24" x14ac:dyDescent="0.2">
      <c r="X100"/>
    </row>
    <row r="101" spans="24:24" x14ac:dyDescent="0.2">
      <c r="X101"/>
    </row>
    <row r="102" spans="24:24" x14ac:dyDescent="0.2">
      <c r="X102"/>
    </row>
    <row r="103" spans="24:24" x14ac:dyDescent="0.2">
      <c r="X103"/>
    </row>
    <row r="104" spans="24:24" x14ac:dyDescent="0.2">
      <c r="X104"/>
    </row>
    <row r="105" spans="24:24" x14ac:dyDescent="0.2">
      <c r="X105"/>
    </row>
    <row r="106" spans="24:24" x14ac:dyDescent="0.2">
      <c r="X106"/>
    </row>
  </sheetData>
  <dataConsolidate/>
  <phoneticPr fontId="11" type="noConversion"/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D11:D79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27"/>
  <sheetViews>
    <sheetView showGridLines="0" topLeftCell="A10" zoomScale="85" zoomScaleNormal="85" workbookViewId="0">
      <selection activeCell="F77" sqref="F77"/>
    </sheetView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4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5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6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7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8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0" t="s">
        <v>9</v>
      </c>
      <c r="H6" s="110"/>
      <c r="I6" s="110"/>
      <c r="J6" s="110"/>
      <c r="K6" s="111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2" t="s">
        <v>115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3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3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4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9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6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100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100">
        <v>2</v>
      </c>
      <c r="J14" s="75"/>
      <c r="K14" s="76"/>
    </row>
    <row r="15" spans="2:11" x14ac:dyDescent="0.2">
      <c r="B15" t="s">
        <v>162</v>
      </c>
      <c r="F15" s="67"/>
      <c r="G15" s="73" t="s">
        <v>20</v>
      </c>
      <c r="H15" s="74"/>
      <c r="I15" s="100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1">
        <v>3</v>
      </c>
      <c r="J16" s="80"/>
      <c r="K16" s="81"/>
    </row>
    <row r="17" spans="2:15" ht="15.75" thickTop="1" x14ac:dyDescent="0.25">
      <c r="B17" t="s">
        <v>234</v>
      </c>
    </row>
    <row r="18" spans="2:15" x14ac:dyDescent="0.25">
      <c r="B18" t="s">
        <v>232</v>
      </c>
    </row>
    <row r="19" spans="2:15" x14ac:dyDescent="0.25">
      <c r="B19" t="s">
        <v>233</v>
      </c>
      <c r="F19" t="s">
        <v>23</v>
      </c>
    </row>
    <row r="20" spans="2:15" x14ac:dyDescent="0.25">
      <c r="B20" t="s">
        <v>160</v>
      </c>
    </row>
    <row r="21" spans="2:15" x14ac:dyDescent="0.25">
      <c r="B21" t="s">
        <v>39</v>
      </c>
      <c r="F21" t="s">
        <v>22</v>
      </c>
      <c r="G21" t="s">
        <v>25</v>
      </c>
      <c r="I21" s="94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4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4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2" t="s">
        <v>236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4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4" t="s">
        <v>235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4" t="s">
        <v>16</v>
      </c>
      <c r="J27">
        <v>2</v>
      </c>
    </row>
    <row r="28" spans="2:15" x14ac:dyDescent="0.25">
      <c r="B28" t="s">
        <v>51</v>
      </c>
      <c r="F28" t="s">
        <v>236</v>
      </c>
      <c r="G28" s="18">
        <v>2</v>
      </c>
      <c r="I28" s="94" t="s">
        <v>17</v>
      </c>
      <c r="J28">
        <v>3</v>
      </c>
    </row>
    <row r="29" spans="2:15" x14ac:dyDescent="0.25">
      <c r="B29" t="s">
        <v>60</v>
      </c>
      <c r="F29" t="s">
        <v>235</v>
      </c>
      <c r="G29" s="18">
        <v>3</v>
      </c>
      <c r="I29" s="94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4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90</v>
      </c>
      <c r="O32" t="s">
        <v>117</v>
      </c>
    </row>
    <row r="33" spans="2:15" x14ac:dyDescent="0.25">
      <c r="B33" t="s">
        <v>64</v>
      </c>
      <c r="F33" t="s">
        <v>14</v>
      </c>
      <c r="I33" s="103">
        <v>10</v>
      </c>
      <c r="N33" t="s">
        <v>92</v>
      </c>
      <c r="O33">
        <v>2.5</v>
      </c>
    </row>
    <row r="34" spans="2:15" x14ac:dyDescent="0.25">
      <c r="B34" t="s">
        <v>65</v>
      </c>
      <c r="I34" s="103">
        <v>6</v>
      </c>
      <c r="N34" t="s">
        <v>94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4" t="s">
        <v>16</v>
      </c>
      <c r="J35" s="83" t="s">
        <v>17</v>
      </c>
      <c r="K35" s="83" t="s">
        <v>18</v>
      </c>
      <c r="N35" t="s">
        <v>96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5">
        <v>2</v>
      </c>
      <c r="J36" s="82">
        <v>3</v>
      </c>
      <c r="K36" s="82">
        <v>2</v>
      </c>
      <c r="N36" t="s">
        <v>97</v>
      </c>
      <c r="O36">
        <v>1.5</v>
      </c>
    </row>
    <row r="37" spans="2:15" ht="14.25" x14ac:dyDescent="0.2">
      <c r="B37" t="s">
        <v>68</v>
      </c>
      <c r="F37">
        <v>1</v>
      </c>
      <c r="G37" s="82">
        <v>20</v>
      </c>
      <c r="H37" s="82">
        <v>16</v>
      </c>
      <c r="I37" s="115">
        <f>I33-I34</f>
        <v>4</v>
      </c>
      <c r="J37" s="82">
        <v>6</v>
      </c>
      <c r="K37" s="82">
        <v>5</v>
      </c>
      <c r="N37" t="s">
        <v>99</v>
      </c>
      <c r="O37">
        <v>2</v>
      </c>
    </row>
    <row r="38" spans="2:15" ht="14.25" x14ac:dyDescent="0.2">
      <c r="B38" t="s">
        <v>69</v>
      </c>
      <c r="F38">
        <v>2</v>
      </c>
      <c r="G38" s="82">
        <v>16</v>
      </c>
      <c r="H38" s="82">
        <v>10</v>
      </c>
      <c r="I38" s="116"/>
      <c r="J38" s="82">
        <v>4</v>
      </c>
      <c r="K38" s="82">
        <v>3</v>
      </c>
      <c r="N38" t="s">
        <v>101</v>
      </c>
      <c r="O38">
        <v>1.5</v>
      </c>
    </row>
    <row r="39" spans="2:15" ht="14.25" x14ac:dyDescent="0.2">
      <c r="B39" t="s">
        <v>70</v>
      </c>
      <c r="F39">
        <v>3</v>
      </c>
      <c r="G39" s="82">
        <v>10</v>
      </c>
      <c r="H39" s="82">
        <v>6</v>
      </c>
      <c r="I39" s="116"/>
      <c r="J39" s="82">
        <v>2</v>
      </c>
      <c r="K39" s="82">
        <v>2</v>
      </c>
      <c r="N39" t="s">
        <v>103</v>
      </c>
      <c r="O39">
        <v>1</v>
      </c>
    </row>
    <row r="40" spans="2:15" ht="14.25" x14ac:dyDescent="0.2">
      <c r="B40" t="s">
        <v>71</v>
      </c>
      <c r="F40">
        <v>4</v>
      </c>
      <c r="G40" s="82">
        <v>6</v>
      </c>
      <c r="H40" s="82">
        <v>2</v>
      </c>
      <c r="I40" s="116"/>
      <c r="J40" s="82">
        <v>1</v>
      </c>
      <c r="K40" s="82">
        <v>1</v>
      </c>
      <c r="N40" t="s">
        <v>105</v>
      </c>
      <c r="O40">
        <v>1.5</v>
      </c>
    </row>
    <row r="41" spans="2:15" ht="14.25" x14ac:dyDescent="0.2">
      <c r="B41" t="s">
        <v>229</v>
      </c>
      <c r="F41">
        <v>5</v>
      </c>
      <c r="G41" s="82">
        <v>6</v>
      </c>
      <c r="H41" s="82">
        <v>2</v>
      </c>
      <c r="I41" s="116"/>
      <c r="J41" s="82">
        <v>1</v>
      </c>
      <c r="K41" s="82">
        <v>1</v>
      </c>
      <c r="N41" t="s">
        <v>106</v>
      </c>
      <c r="O41">
        <v>1</v>
      </c>
    </row>
    <row r="42" spans="2:15" ht="14.25" x14ac:dyDescent="0.2">
      <c r="B42" t="s">
        <v>72</v>
      </c>
      <c r="F42">
        <v>6</v>
      </c>
      <c r="G42" s="82">
        <v>6</v>
      </c>
      <c r="H42" s="82">
        <v>2</v>
      </c>
      <c r="I42" s="116"/>
      <c r="J42" s="82">
        <v>1</v>
      </c>
      <c r="K42" s="82">
        <v>1</v>
      </c>
      <c r="N42" t="s">
        <v>103</v>
      </c>
      <c r="O42">
        <v>1.5</v>
      </c>
    </row>
    <row r="43" spans="2:15" ht="14.25" x14ac:dyDescent="0.2">
      <c r="B43" t="s">
        <v>73</v>
      </c>
      <c r="F43">
        <v>7</v>
      </c>
      <c r="G43" s="82">
        <v>6</v>
      </c>
      <c r="H43" s="82">
        <v>2</v>
      </c>
      <c r="I43" s="116"/>
      <c r="J43" s="82">
        <v>1</v>
      </c>
      <c r="K43" s="82">
        <v>1</v>
      </c>
      <c r="N43" s="22" t="s">
        <v>243</v>
      </c>
      <c r="O43">
        <v>1</v>
      </c>
    </row>
    <row r="44" spans="2:15" ht="14.25" x14ac:dyDescent="0.2">
      <c r="B44" t="s">
        <v>74</v>
      </c>
      <c r="F44">
        <v>8</v>
      </c>
      <c r="G44" s="82">
        <v>6</v>
      </c>
      <c r="H44" s="82">
        <v>2</v>
      </c>
      <c r="I44" s="116"/>
      <c r="J44" s="82">
        <v>1</v>
      </c>
      <c r="K44" s="82">
        <v>1</v>
      </c>
      <c r="N44" t="s">
        <v>101</v>
      </c>
      <c r="O44">
        <v>1</v>
      </c>
    </row>
    <row r="45" spans="2:15" x14ac:dyDescent="0.25">
      <c r="B45" t="s">
        <v>75</v>
      </c>
      <c r="N45" t="s">
        <v>105</v>
      </c>
      <c r="O45">
        <v>1</v>
      </c>
    </row>
    <row r="46" spans="2:15" x14ac:dyDescent="0.25">
      <c r="B46" t="s">
        <v>76</v>
      </c>
      <c r="N46" t="s">
        <v>96</v>
      </c>
      <c r="O46">
        <v>1</v>
      </c>
    </row>
    <row r="47" spans="2:15" x14ac:dyDescent="0.25">
      <c r="B47" t="s">
        <v>77</v>
      </c>
    </row>
    <row r="48" spans="2:15" x14ac:dyDescent="0.25">
      <c r="B48" t="s">
        <v>78</v>
      </c>
      <c r="G48">
        <f>IF(F33="ESF",2,"Chyba")</f>
        <v>2</v>
      </c>
    </row>
    <row r="49" spans="2:9" x14ac:dyDescent="0.25">
      <c r="B49" t="s">
        <v>79</v>
      </c>
      <c r="F49">
        <v>3</v>
      </c>
    </row>
    <row r="50" spans="2:9" x14ac:dyDescent="0.25">
      <c r="B50" t="s">
        <v>80</v>
      </c>
    </row>
    <row r="51" spans="2:9" x14ac:dyDescent="0.25">
      <c r="B51" t="s">
        <v>81</v>
      </c>
    </row>
    <row r="52" spans="2:9" x14ac:dyDescent="0.25">
      <c r="B52" t="s">
        <v>82</v>
      </c>
    </row>
    <row r="53" spans="2:9" x14ac:dyDescent="0.25">
      <c r="B53" t="s">
        <v>83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84</v>
      </c>
    </row>
    <row r="55" spans="2:9" x14ac:dyDescent="0.25">
      <c r="B55" t="s">
        <v>85</v>
      </c>
    </row>
    <row r="56" spans="2:9" x14ac:dyDescent="0.25">
      <c r="B56" t="s">
        <v>86</v>
      </c>
    </row>
    <row r="57" spans="2:9" x14ac:dyDescent="0.25">
      <c r="B57" s="91" t="s">
        <v>158</v>
      </c>
    </row>
    <row r="58" spans="2:9" x14ac:dyDescent="0.25">
      <c r="B58" s="91" t="s">
        <v>161</v>
      </c>
    </row>
    <row r="59" spans="2:9" x14ac:dyDescent="0.25">
      <c r="B59" s="91" t="s">
        <v>163</v>
      </c>
    </row>
    <row r="60" spans="2:9" x14ac:dyDescent="0.25">
      <c r="B60" s="118" t="s">
        <v>241</v>
      </c>
    </row>
    <row r="61" spans="2:9" x14ac:dyDescent="0.25">
      <c r="B61" s="118" t="s">
        <v>242</v>
      </c>
    </row>
    <row r="62" spans="2:9" ht="28.5" x14ac:dyDescent="0.2">
      <c r="E62" s="86" t="s">
        <v>2</v>
      </c>
      <c r="F62" s="86" t="s">
        <v>89</v>
      </c>
      <c r="G62" s="86" t="s">
        <v>90</v>
      </c>
      <c r="H62" s="86" t="s">
        <v>118</v>
      </c>
      <c r="I62" s="106" t="s">
        <v>119</v>
      </c>
    </row>
    <row r="63" spans="2:9" ht="18" x14ac:dyDescent="0.25">
      <c r="E63" s="107" t="s">
        <v>69</v>
      </c>
      <c r="F63" s="22" t="s">
        <v>98</v>
      </c>
      <c r="G63" s="22" t="s">
        <v>101</v>
      </c>
      <c r="H63" s="22">
        <v>1</v>
      </c>
      <c r="I63" s="109">
        <f>IF(H63=0,1,IF(H63=1,1.05,IF(H63=2,1.1,IF(H63=3,1.15,IF(H63=4,1.2,1.2)))))</f>
        <v>1.05</v>
      </c>
    </row>
    <row r="64" spans="2:9" ht="18" x14ac:dyDescent="0.25">
      <c r="E64" s="107" t="s">
        <v>229</v>
      </c>
      <c r="F64" s="22" t="s">
        <v>98</v>
      </c>
      <c r="G64" s="22" t="s">
        <v>103</v>
      </c>
      <c r="H64" s="22">
        <v>1</v>
      </c>
      <c r="I64" s="109">
        <f t="shared" ref="I64:I127" si="0">IF(H64=0,1,IF(H64=1,1.05,IF(H64=2,1.1,IF(H64=3,1.15,IF(H64=4,1.2,1.2)))))</f>
        <v>1.05</v>
      </c>
    </row>
    <row r="65" spans="5:9" ht="18" x14ac:dyDescent="0.25">
      <c r="E65" s="107" t="s">
        <v>108</v>
      </c>
      <c r="F65" s="22" t="s">
        <v>98</v>
      </c>
      <c r="G65" s="22" t="s">
        <v>243</v>
      </c>
      <c r="H65" s="22">
        <v>1</v>
      </c>
      <c r="I65" s="109">
        <f t="shared" si="0"/>
        <v>1.05</v>
      </c>
    </row>
    <row r="66" spans="5:9" ht="18" x14ac:dyDescent="0.25">
      <c r="E66" s="107" t="s">
        <v>65</v>
      </c>
      <c r="F66" s="22" t="s">
        <v>95</v>
      </c>
      <c r="G66" s="22" t="s">
        <v>96</v>
      </c>
      <c r="H66" s="22">
        <v>1</v>
      </c>
      <c r="I66" s="109">
        <f t="shared" si="0"/>
        <v>1.05</v>
      </c>
    </row>
    <row r="67" spans="5:9" ht="18" x14ac:dyDescent="0.25">
      <c r="E67" s="107" t="s">
        <v>83</v>
      </c>
      <c r="F67" s="22" t="s">
        <v>95</v>
      </c>
      <c r="G67" s="22" t="s">
        <v>105</v>
      </c>
      <c r="H67" s="22">
        <v>1</v>
      </c>
      <c r="I67" s="109">
        <f t="shared" si="0"/>
        <v>1.05</v>
      </c>
    </row>
    <row r="68" spans="5:9" ht="18" x14ac:dyDescent="0.25">
      <c r="E68" s="107" t="s">
        <v>75</v>
      </c>
      <c r="F68" s="22" t="s">
        <v>98</v>
      </c>
      <c r="G68" s="22" t="s">
        <v>99</v>
      </c>
      <c r="H68" s="22">
        <v>1</v>
      </c>
      <c r="I68" s="109">
        <f t="shared" si="0"/>
        <v>1.05</v>
      </c>
    </row>
    <row r="69" spans="5:9" ht="18" x14ac:dyDescent="0.25">
      <c r="E69" s="107" t="s">
        <v>50</v>
      </c>
      <c r="F69" s="22" t="s">
        <v>102</v>
      </c>
      <c r="G69" s="22" t="s">
        <v>103</v>
      </c>
      <c r="H69" s="22">
        <v>0</v>
      </c>
      <c r="I69" s="109">
        <f t="shared" si="0"/>
        <v>1</v>
      </c>
    </row>
    <row r="70" spans="5:9" ht="18" x14ac:dyDescent="0.25">
      <c r="E70" s="107" t="s">
        <v>232</v>
      </c>
      <c r="F70" s="22" t="s">
        <v>91</v>
      </c>
      <c r="G70" s="22" t="s">
        <v>92</v>
      </c>
      <c r="H70" s="22">
        <v>5</v>
      </c>
      <c r="I70" s="109">
        <f t="shared" si="0"/>
        <v>1.2</v>
      </c>
    </row>
    <row r="71" spans="5:9" ht="18" x14ac:dyDescent="0.25">
      <c r="E71" s="107" t="s">
        <v>52</v>
      </c>
      <c r="F71" s="22" t="s">
        <v>93</v>
      </c>
      <c r="G71" s="22" t="s">
        <v>94</v>
      </c>
      <c r="H71" s="22">
        <v>5</v>
      </c>
      <c r="I71" s="109">
        <f t="shared" si="0"/>
        <v>1.2</v>
      </c>
    </row>
    <row r="72" spans="5:9" ht="18" x14ac:dyDescent="0.25">
      <c r="E72" s="107" t="s">
        <v>39</v>
      </c>
      <c r="F72" s="22" t="s">
        <v>91</v>
      </c>
      <c r="G72" s="22" t="s">
        <v>92</v>
      </c>
      <c r="H72" s="22">
        <v>1</v>
      </c>
      <c r="I72" s="109">
        <f t="shared" si="0"/>
        <v>1.05</v>
      </c>
    </row>
    <row r="73" spans="5:9" ht="18" x14ac:dyDescent="0.25">
      <c r="E73" s="107" t="s">
        <v>80</v>
      </c>
      <c r="F73" s="22" t="s">
        <v>93</v>
      </c>
      <c r="G73" s="22" t="s">
        <v>94</v>
      </c>
      <c r="H73" s="22">
        <v>1</v>
      </c>
      <c r="I73" s="109">
        <f t="shared" si="0"/>
        <v>1.05</v>
      </c>
    </row>
    <row r="74" spans="5:9" ht="18" x14ac:dyDescent="0.25">
      <c r="E74" s="107" t="s">
        <v>234</v>
      </c>
      <c r="F74" s="22" t="s">
        <v>91</v>
      </c>
      <c r="G74" s="22" t="s">
        <v>92</v>
      </c>
      <c r="H74" s="22">
        <v>5</v>
      </c>
      <c r="I74" s="109">
        <f t="shared" si="0"/>
        <v>1.2</v>
      </c>
    </row>
    <row r="75" spans="5:9" ht="18" x14ac:dyDescent="0.25">
      <c r="E75" s="107" t="s">
        <v>77</v>
      </c>
      <c r="F75" s="22" t="s">
        <v>98</v>
      </c>
      <c r="G75" s="22" t="s">
        <v>106</v>
      </c>
      <c r="H75" s="22">
        <v>1</v>
      </c>
      <c r="I75" s="109">
        <f t="shared" si="0"/>
        <v>1.05</v>
      </c>
    </row>
    <row r="76" spans="5:9" ht="18" x14ac:dyDescent="0.25">
      <c r="E76" s="107" t="s">
        <v>85</v>
      </c>
      <c r="F76" s="22" t="s">
        <v>95</v>
      </c>
      <c r="G76" s="22" t="s">
        <v>105</v>
      </c>
      <c r="H76" s="22">
        <v>1</v>
      </c>
      <c r="I76" s="109">
        <f t="shared" si="0"/>
        <v>1.05</v>
      </c>
    </row>
    <row r="77" spans="5:9" ht="18" x14ac:dyDescent="0.25">
      <c r="E77" s="108" t="s">
        <v>158</v>
      </c>
      <c r="F77" s="22" t="s">
        <v>93</v>
      </c>
      <c r="G77" s="22" t="s">
        <v>238</v>
      </c>
      <c r="H77" s="22">
        <v>0</v>
      </c>
      <c r="I77" s="109">
        <f t="shared" si="0"/>
        <v>1</v>
      </c>
    </row>
    <row r="78" spans="5:9" ht="18" x14ac:dyDescent="0.25">
      <c r="E78" s="121" t="s">
        <v>242</v>
      </c>
      <c r="F78" s="22" t="s">
        <v>95</v>
      </c>
      <c r="G78" s="22" t="s">
        <v>238</v>
      </c>
      <c r="H78" s="22">
        <v>0</v>
      </c>
      <c r="I78" s="109">
        <f t="shared" si="0"/>
        <v>1</v>
      </c>
    </row>
    <row r="79" spans="5:9" ht="18" x14ac:dyDescent="0.25">
      <c r="E79" s="107" t="s">
        <v>78</v>
      </c>
      <c r="F79" s="22" t="s">
        <v>98</v>
      </c>
      <c r="G79" s="22" t="s">
        <v>107</v>
      </c>
      <c r="H79" s="22">
        <v>1</v>
      </c>
      <c r="I79" s="109">
        <f t="shared" si="0"/>
        <v>1.05</v>
      </c>
    </row>
    <row r="80" spans="5:9" ht="18" x14ac:dyDescent="0.25">
      <c r="E80" s="107" t="s">
        <v>38</v>
      </c>
      <c r="F80" s="22" t="s">
        <v>95</v>
      </c>
      <c r="G80" s="22" t="s">
        <v>96</v>
      </c>
      <c r="H80" s="22">
        <v>1</v>
      </c>
      <c r="I80" s="109">
        <f t="shared" si="0"/>
        <v>1.05</v>
      </c>
    </row>
    <row r="81" spans="5:9" ht="18" x14ac:dyDescent="0.25">
      <c r="E81" s="107" t="s">
        <v>73</v>
      </c>
      <c r="F81" s="22" t="s">
        <v>98</v>
      </c>
      <c r="G81" s="22" t="s">
        <v>106</v>
      </c>
      <c r="H81" s="22">
        <v>1</v>
      </c>
      <c r="I81" s="109">
        <f t="shared" si="0"/>
        <v>1.05</v>
      </c>
    </row>
    <row r="82" spans="5:9" ht="18" x14ac:dyDescent="0.25">
      <c r="E82" s="121" t="s">
        <v>241</v>
      </c>
      <c r="F82" s="22" t="s">
        <v>95</v>
      </c>
      <c r="G82" s="22" t="s">
        <v>238</v>
      </c>
      <c r="H82" s="22">
        <v>0</v>
      </c>
      <c r="I82" s="109">
        <f t="shared" si="0"/>
        <v>1</v>
      </c>
    </row>
    <row r="83" spans="5:9" ht="18" x14ac:dyDescent="0.25">
      <c r="E83" s="107" t="s">
        <v>72</v>
      </c>
      <c r="F83" s="22" t="s">
        <v>98</v>
      </c>
      <c r="G83" s="22" t="s">
        <v>103</v>
      </c>
      <c r="H83" s="22">
        <v>1</v>
      </c>
      <c r="I83" s="109">
        <f t="shared" si="0"/>
        <v>1.05</v>
      </c>
    </row>
    <row r="84" spans="5:9" ht="18" x14ac:dyDescent="0.25">
      <c r="E84" s="107" t="s">
        <v>57</v>
      </c>
      <c r="F84" s="22" t="s">
        <v>91</v>
      </c>
      <c r="G84" s="22" t="s">
        <v>92</v>
      </c>
      <c r="H84" s="22">
        <v>1</v>
      </c>
      <c r="I84" s="109">
        <f t="shared" si="0"/>
        <v>1.05</v>
      </c>
    </row>
    <row r="85" spans="5:9" ht="18" x14ac:dyDescent="0.25">
      <c r="E85" s="107" t="s">
        <v>62</v>
      </c>
      <c r="F85" s="22" t="s">
        <v>95</v>
      </c>
      <c r="G85" s="22" t="s">
        <v>96</v>
      </c>
      <c r="H85" s="22">
        <v>1</v>
      </c>
      <c r="I85" s="109">
        <f t="shared" si="0"/>
        <v>1.05</v>
      </c>
    </row>
    <row r="86" spans="5:9" ht="18" x14ac:dyDescent="0.25">
      <c r="E86" s="107" t="s">
        <v>44</v>
      </c>
      <c r="F86" s="22" t="s">
        <v>100</v>
      </c>
      <c r="G86" s="22" t="s">
        <v>101</v>
      </c>
      <c r="H86" s="22">
        <v>1</v>
      </c>
      <c r="I86" s="109">
        <f t="shared" si="0"/>
        <v>1.05</v>
      </c>
    </row>
    <row r="87" spans="5:9" ht="18" x14ac:dyDescent="0.25">
      <c r="E87" s="107" t="s">
        <v>59</v>
      </c>
      <c r="F87" s="22" t="s">
        <v>93</v>
      </c>
      <c r="G87" s="22" t="s">
        <v>94</v>
      </c>
      <c r="H87" s="22">
        <v>1</v>
      </c>
      <c r="I87" s="109">
        <f t="shared" si="0"/>
        <v>1.05</v>
      </c>
    </row>
    <row r="88" spans="5:9" ht="18" x14ac:dyDescent="0.25">
      <c r="E88" s="107" t="s">
        <v>109</v>
      </c>
      <c r="F88" s="22" t="s">
        <v>98</v>
      </c>
      <c r="G88" s="22" t="s">
        <v>101</v>
      </c>
      <c r="H88" s="22">
        <v>1</v>
      </c>
      <c r="I88" s="109">
        <f t="shared" si="0"/>
        <v>1.05</v>
      </c>
    </row>
    <row r="89" spans="5:9" ht="18" x14ac:dyDescent="0.25">
      <c r="E89" s="107" t="s">
        <v>162</v>
      </c>
      <c r="F89" s="22" t="s">
        <v>95</v>
      </c>
      <c r="G89" s="22" t="s">
        <v>96</v>
      </c>
      <c r="H89" s="22">
        <v>1</v>
      </c>
      <c r="I89" s="109">
        <f t="shared" si="0"/>
        <v>1.05</v>
      </c>
    </row>
    <row r="90" spans="5:9" ht="18" x14ac:dyDescent="0.25">
      <c r="E90" s="107" t="s">
        <v>63</v>
      </c>
      <c r="F90" s="22" t="s">
        <v>95</v>
      </c>
      <c r="G90" s="22" t="s">
        <v>96</v>
      </c>
      <c r="H90" s="22">
        <v>1</v>
      </c>
      <c r="I90" s="109">
        <f t="shared" si="0"/>
        <v>1.05</v>
      </c>
    </row>
    <row r="91" spans="5:9" ht="18" x14ac:dyDescent="0.25">
      <c r="E91" s="107" t="s">
        <v>66</v>
      </c>
      <c r="F91" s="22" t="s">
        <v>95</v>
      </c>
      <c r="G91" s="22" t="s">
        <v>105</v>
      </c>
      <c r="H91" s="22">
        <v>1</v>
      </c>
      <c r="I91" s="109">
        <f t="shared" si="0"/>
        <v>1.05</v>
      </c>
    </row>
    <row r="92" spans="5:9" ht="18" x14ac:dyDescent="0.25">
      <c r="E92" s="107" t="s">
        <v>82</v>
      </c>
      <c r="F92" s="22" t="s">
        <v>95</v>
      </c>
      <c r="G92" s="22" t="s">
        <v>105</v>
      </c>
      <c r="H92" s="22">
        <v>1</v>
      </c>
      <c r="I92" s="109">
        <f t="shared" si="0"/>
        <v>1.05</v>
      </c>
    </row>
    <row r="93" spans="5:9" ht="18" x14ac:dyDescent="0.25">
      <c r="E93" s="107" t="s">
        <v>43</v>
      </c>
      <c r="F93" s="22" t="s">
        <v>95</v>
      </c>
      <c r="G93" s="22" t="s">
        <v>97</v>
      </c>
      <c r="H93" s="22">
        <v>1</v>
      </c>
      <c r="I93" s="109">
        <f t="shared" si="0"/>
        <v>1.05</v>
      </c>
    </row>
    <row r="94" spans="5:9" ht="18" x14ac:dyDescent="0.25">
      <c r="E94" s="107" t="s">
        <v>84</v>
      </c>
      <c r="F94" s="22" t="s">
        <v>95</v>
      </c>
      <c r="G94" s="22" t="s">
        <v>96</v>
      </c>
      <c r="H94" s="22">
        <v>1</v>
      </c>
      <c r="I94" s="109">
        <f t="shared" si="0"/>
        <v>1.05</v>
      </c>
    </row>
    <row r="95" spans="5:9" ht="18" x14ac:dyDescent="0.25">
      <c r="E95" s="107" t="s">
        <v>159</v>
      </c>
      <c r="F95" s="22" t="s">
        <v>98</v>
      </c>
      <c r="G95" s="22" t="s">
        <v>243</v>
      </c>
      <c r="H95" s="22">
        <v>1</v>
      </c>
      <c r="I95" s="109">
        <f t="shared" si="0"/>
        <v>1.05</v>
      </c>
    </row>
    <row r="96" spans="5:9" ht="18" x14ac:dyDescent="0.25">
      <c r="E96" s="107" t="s">
        <v>86</v>
      </c>
      <c r="F96" s="22" t="s">
        <v>95</v>
      </c>
      <c r="G96" s="22" t="s">
        <v>105</v>
      </c>
      <c r="H96" s="22">
        <v>1</v>
      </c>
      <c r="I96" s="109">
        <f t="shared" si="0"/>
        <v>1.05</v>
      </c>
    </row>
    <row r="97" spans="5:9" ht="18" x14ac:dyDescent="0.25">
      <c r="E97" s="108" t="s">
        <v>161</v>
      </c>
      <c r="F97" s="22" t="s">
        <v>93</v>
      </c>
      <c r="G97" s="22" t="s">
        <v>238</v>
      </c>
      <c r="H97" s="22">
        <v>0</v>
      </c>
      <c r="I97" s="109">
        <f t="shared" si="0"/>
        <v>1</v>
      </c>
    </row>
    <row r="98" spans="5:9" ht="18" x14ac:dyDescent="0.25">
      <c r="E98" s="107" t="s">
        <v>51</v>
      </c>
      <c r="F98" s="22" t="s">
        <v>93</v>
      </c>
      <c r="G98" s="22" t="s">
        <v>94</v>
      </c>
      <c r="H98" s="22">
        <v>1</v>
      </c>
      <c r="I98" s="109">
        <f t="shared" si="0"/>
        <v>1.05</v>
      </c>
    </row>
    <row r="99" spans="5:9" ht="18" x14ac:dyDescent="0.25">
      <c r="E99" s="107" t="s">
        <v>164</v>
      </c>
      <c r="F99" s="22" t="s">
        <v>98</v>
      </c>
      <c r="G99" s="22" t="s">
        <v>101</v>
      </c>
      <c r="H99" s="22">
        <v>1</v>
      </c>
      <c r="I99" s="109">
        <f t="shared" si="0"/>
        <v>1.05</v>
      </c>
    </row>
    <row r="100" spans="5:9" ht="18" x14ac:dyDescent="0.25">
      <c r="E100" s="107" t="s">
        <v>54</v>
      </c>
      <c r="F100" s="22" t="s">
        <v>95</v>
      </c>
      <c r="G100" s="22" t="s">
        <v>97</v>
      </c>
      <c r="H100" s="22">
        <v>1</v>
      </c>
      <c r="I100" s="109">
        <f t="shared" si="0"/>
        <v>1.05</v>
      </c>
    </row>
    <row r="101" spans="5:9" ht="18" x14ac:dyDescent="0.25">
      <c r="E101" s="107" t="s">
        <v>35</v>
      </c>
      <c r="F101" s="22" t="s">
        <v>93</v>
      </c>
      <c r="G101" s="22" t="s">
        <v>94</v>
      </c>
      <c r="H101" s="22">
        <v>1</v>
      </c>
      <c r="I101" s="109">
        <f t="shared" si="0"/>
        <v>1.05</v>
      </c>
    </row>
    <row r="102" spans="5:9" ht="18" x14ac:dyDescent="0.25">
      <c r="E102" s="107" t="s">
        <v>60</v>
      </c>
      <c r="F102" s="22" t="s">
        <v>95</v>
      </c>
      <c r="G102" s="22" t="s">
        <v>105</v>
      </c>
      <c r="H102" s="22">
        <v>1</v>
      </c>
      <c r="I102" s="109">
        <f t="shared" si="0"/>
        <v>1.05</v>
      </c>
    </row>
    <row r="103" spans="5:9" ht="18" x14ac:dyDescent="0.25">
      <c r="E103" s="107" t="s">
        <v>110</v>
      </c>
      <c r="F103" s="22" t="s">
        <v>95</v>
      </c>
      <c r="G103" s="22" t="s">
        <v>105</v>
      </c>
      <c r="H103" s="22">
        <v>1</v>
      </c>
      <c r="I103" s="109">
        <f t="shared" si="0"/>
        <v>1.05</v>
      </c>
    </row>
    <row r="104" spans="5:9" ht="18" x14ac:dyDescent="0.25">
      <c r="E104" s="107" t="s">
        <v>70</v>
      </c>
      <c r="F104" s="22" t="s">
        <v>98</v>
      </c>
      <c r="G104" s="22" t="s">
        <v>103</v>
      </c>
      <c r="H104" s="22">
        <v>1</v>
      </c>
      <c r="I104" s="109">
        <f t="shared" si="0"/>
        <v>1.05</v>
      </c>
    </row>
    <row r="105" spans="5:9" ht="18" x14ac:dyDescent="0.25">
      <c r="E105" s="107" t="s">
        <v>233</v>
      </c>
      <c r="F105" s="22" t="s">
        <v>91</v>
      </c>
      <c r="G105" s="22" t="s">
        <v>92</v>
      </c>
      <c r="H105" s="22">
        <v>1</v>
      </c>
      <c r="I105" s="109">
        <f t="shared" si="0"/>
        <v>1.05</v>
      </c>
    </row>
    <row r="106" spans="5:9" ht="18" x14ac:dyDescent="0.25">
      <c r="E106" s="107" t="s">
        <v>4</v>
      </c>
      <c r="F106" s="22" t="s">
        <v>98</v>
      </c>
      <c r="G106" s="22" t="s">
        <v>99</v>
      </c>
      <c r="H106" s="22">
        <v>5</v>
      </c>
      <c r="I106" s="109">
        <f t="shared" si="0"/>
        <v>1.2</v>
      </c>
    </row>
    <row r="107" spans="5:9" ht="18" x14ac:dyDescent="0.25">
      <c r="E107" s="107" t="s">
        <v>111</v>
      </c>
      <c r="F107" s="22" t="s">
        <v>98</v>
      </c>
      <c r="G107" s="22" t="s">
        <v>243</v>
      </c>
      <c r="H107" s="22">
        <v>1</v>
      </c>
      <c r="I107" s="109">
        <f t="shared" si="0"/>
        <v>1.05</v>
      </c>
    </row>
    <row r="108" spans="5:9" ht="18" x14ac:dyDescent="0.25">
      <c r="E108" s="107" t="s">
        <v>53</v>
      </c>
      <c r="F108" s="22" t="s">
        <v>95</v>
      </c>
      <c r="G108" s="22" t="s">
        <v>97</v>
      </c>
      <c r="H108" s="22">
        <v>1</v>
      </c>
      <c r="I108" s="109">
        <f t="shared" si="0"/>
        <v>1.05</v>
      </c>
    </row>
    <row r="109" spans="5:9" ht="18" x14ac:dyDescent="0.25">
      <c r="E109" s="107" t="s">
        <v>74</v>
      </c>
      <c r="F109" s="22" t="s">
        <v>98</v>
      </c>
      <c r="G109" s="22" t="s">
        <v>106</v>
      </c>
      <c r="H109" s="22">
        <v>1</v>
      </c>
      <c r="I109" s="109">
        <f t="shared" si="0"/>
        <v>1.05</v>
      </c>
    </row>
    <row r="110" spans="5:9" ht="18" x14ac:dyDescent="0.25">
      <c r="E110" s="107" t="s">
        <v>160</v>
      </c>
      <c r="F110" s="22" t="s">
        <v>91</v>
      </c>
      <c r="G110" s="22" t="s">
        <v>92</v>
      </c>
      <c r="H110" s="22">
        <v>1</v>
      </c>
      <c r="I110" s="109">
        <f t="shared" si="0"/>
        <v>1.05</v>
      </c>
    </row>
    <row r="111" spans="5:9" ht="18" x14ac:dyDescent="0.25">
      <c r="E111" s="107" t="s">
        <v>55</v>
      </c>
      <c r="F111" s="22" t="s">
        <v>95</v>
      </c>
      <c r="G111" s="22" t="s">
        <v>97</v>
      </c>
      <c r="H111" s="22">
        <v>1</v>
      </c>
      <c r="I111" s="109">
        <f t="shared" si="0"/>
        <v>1.05</v>
      </c>
    </row>
    <row r="112" spans="5:9" ht="18" x14ac:dyDescent="0.25">
      <c r="E112" s="107" t="s">
        <v>58</v>
      </c>
      <c r="F112" s="22" t="s">
        <v>98</v>
      </c>
      <c r="G112" s="22" t="s">
        <v>101</v>
      </c>
      <c r="H112" s="22">
        <v>2</v>
      </c>
      <c r="I112" s="109">
        <f t="shared" si="0"/>
        <v>1.1000000000000001</v>
      </c>
    </row>
    <row r="113" spans="5:9" ht="18" x14ac:dyDescent="0.25">
      <c r="E113" s="107" t="s">
        <v>56</v>
      </c>
      <c r="F113" s="22" t="s">
        <v>95</v>
      </c>
      <c r="G113" s="22" t="s">
        <v>97</v>
      </c>
      <c r="H113" s="22">
        <v>1</v>
      </c>
      <c r="I113" s="109">
        <f t="shared" si="0"/>
        <v>1.05</v>
      </c>
    </row>
    <row r="114" spans="5:9" ht="18" x14ac:dyDescent="0.25">
      <c r="E114" s="107" t="s">
        <v>76</v>
      </c>
      <c r="F114" s="22" t="s">
        <v>98</v>
      </c>
      <c r="G114" s="22" t="s">
        <v>101</v>
      </c>
      <c r="H114" s="22">
        <v>1</v>
      </c>
      <c r="I114" s="109">
        <f t="shared" si="0"/>
        <v>1.05</v>
      </c>
    </row>
    <row r="115" spans="5:9" ht="18" x14ac:dyDescent="0.25">
      <c r="E115" s="107" t="s">
        <v>49</v>
      </c>
      <c r="F115" s="22" t="s">
        <v>100</v>
      </c>
      <c r="G115" s="22" t="s">
        <v>104</v>
      </c>
      <c r="H115" s="22">
        <v>1</v>
      </c>
      <c r="I115" s="109">
        <f t="shared" si="0"/>
        <v>1.05</v>
      </c>
    </row>
    <row r="116" spans="5:9" ht="18" x14ac:dyDescent="0.25">
      <c r="E116" s="107" t="s">
        <v>112</v>
      </c>
      <c r="F116" s="22" t="s">
        <v>98</v>
      </c>
      <c r="G116" s="22" t="s">
        <v>106</v>
      </c>
      <c r="H116" s="22">
        <v>1</v>
      </c>
      <c r="I116" s="109">
        <f t="shared" si="0"/>
        <v>1.05</v>
      </c>
    </row>
    <row r="117" spans="5:9" ht="18" x14ac:dyDescent="0.25">
      <c r="E117" s="107" t="s">
        <v>71</v>
      </c>
      <c r="F117" s="22" t="s">
        <v>98</v>
      </c>
      <c r="G117" s="22" t="s">
        <v>103</v>
      </c>
      <c r="H117" s="22">
        <v>1</v>
      </c>
      <c r="I117" s="109">
        <f t="shared" si="0"/>
        <v>1.05</v>
      </c>
    </row>
    <row r="118" spans="5:9" ht="18" x14ac:dyDescent="0.25">
      <c r="E118" s="107" t="s">
        <v>61</v>
      </c>
      <c r="F118" s="22" t="s">
        <v>95</v>
      </c>
      <c r="G118" s="22" t="s">
        <v>97</v>
      </c>
      <c r="H118" s="22">
        <v>1</v>
      </c>
      <c r="I118" s="109">
        <f t="shared" si="0"/>
        <v>1.05</v>
      </c>
    </row>
    <row r="119" spans="5:9" ht="18" x14ac:dyDescent="0.25">
      <c r="E119" s="107" t="s">
        <v>36</v>
      </c>
      <c r="F119" s="22" t="s">
        <v>93</v>
      </c>
      <c r="G119" s="22" t="s">
        <v>94</v>
      </c>
      <c r="H119" s="22">
        <v>1</v>
      </c>
      <c r="I119" s="109">
        <f t="shared" si="0"/>
        <v>1.05</v>
      </c>
    </row>
    <row r="120" spans="5:9" ht="18" x14ac:dyDescent="0.25">
      <c r="E120" s="107" t="s">
        <v>113</v>
      </c>
      <c r="F120" s="22" t="s">
        <v>98</v>
      </c>
      <c r="G120" s="22" t="s">
        <v>103</v>
      </c>
      <c r="H120" s="22">
        <v>1</v>
      </c>
      <c r="I120" s="109">
        <f t="shared" si="0"/>
        <v>1.05</v>
      </c>
    </row>
    <row r="121" spans="5:9" ht="18" x14ac:dyDescent="0.25">
      <c r="E121" s="107" t="s">
        <v>64</v>
      </c>
      <c r="F121" s="22" t="s">
        <v>95</v>
      </c>
      <c r="G121" s="22" t="s">
        <v>96</v>
      </c>
      <c r="H121" s="22">
        <v>1</v>
      </c>
      <c r="I121" s="109">
        <f t="shared" si="0"/>
        <v>1.05</v>
      </c>
    </row>
    <row r="122" spans="5:9" ht="18" x14ac:dyDescent="0.25">
      <c r="E122" s="107" t="s">
        <v>34</v>
      </c>
      <c r="F122" s="22" t="s">
        <v>93</v>
      </c>
      <c r="G122" s="22" t="s">
        <v>94</v>
      </c>
      <c r="H122" s="22">
        <v>3</v>
      </c>
      <c r="I122" s="109">
        <f t="shared" si="0"/>
        <v>1.1499999999999999</v>
      </c>
    </row>
    <row r="123" spans="5:9" ht="18" x14ac:dyDescent="0.25">
      <c r="E123" s="107" t="s">
        <v>79</v>
      </c>
      <c r="F123" s="22" t="s">
        <v>93</v>
      </c>
      <c r="G123" s="22" t="s">
        <v>107</v>
      </c>
      <c r="H123" s="22">
        <v>1</v>
      </c>
      <c r="I123" s="109">
        <f t="shared" si="0"/>
        <v>1.05</v>
      </c>
    </row>
    <row r="124" spans="5:9" ht="18" x14ac:dyDescent="0.25">
      <c r="E124" s="107" t="s">
        <v>81</v>
      </c>
      <c r="F124" s="22" t="s">
        <v>95</v>
      </c>
      <c r="G124" s="22" t="s">
        <v>96</v>
      </c>
      <c r="H124" s="22">
        <v>1</v>
      </c>
      <c r="I124" s="109">
        <f t="shared" si="0"/>
        <v>1.05</v>
      </c>
    </row>
    <row r="125" spans="5:9" ht="18" x14ac:dyDescent="0.25">
      <c r="E125" s="108" t="s">
        <v>163</v>
      </c>
      <c r="F125" s="22" t="s">
        <v>98</v>
      </c>
      <c r="G125" s="22" t="s">
        <v>238</v>
      </c>
      <c r="H125" s="22">
        <v>0</v>
      </c>
      <c r="I125" s="109">
        <f t="shared" si="0"/>
        <v>1</v>
      </c>
    </row>
    <row r="126" spans="5:9" ht="18" x14ac:dyDescent="0.25">
      <c r="E126" s="107" t="s">
        <v>37</v>
      </c>
      <c r="F126" s="22" t="s">
        <v>95</v>
      </c>
      <c r="G126" s="22" t="s">
        <v>97</v>
      </c>
      <c r="H126" s="22">
        <v>1</v>
      </c>
      <c r="I126" s="109">
        <f t="shared" si="0"/>
        <v>1.05</v>
      </c>
    </row>
    <row r="127" spans="5:9" ht="18" x14ac:dyDescent="0.25">
      <c r="E127" s="107" t="s">
        <v>40</v>
      </c>
      <c r="F127" s="22" t="s">
        <v>98</v>
      </c>
      <c r="G127" s="22" t="s">
        <v>99</v>
      </c>
      <c r="H127" s="22">
        <v>5</v>
      </c>
      <c r="I127" s="109">
        <f t="shared" si="0"/>
        <v>1.2</v>
      </c>
    </row>
  </sheetData>
  <sortState xmlns:xlrd2="http://schemas.microsoft.com/office/spreadsheetml/2017/richdata2" ref="E63:I127">
    <sortCondition ref="E71:E127"/>
  </sortState>
  <mergeCells count="3">
    <mergeCell ref="G6:K6"/>
    <mergeCell ref="I7:I10"/>
    <mergeCell ref="I37:I44"/>
  </mergeCells>
  <phoneticPr fontId="11" type="noConversion"/>
  <conditionalFormatting sqref="I63:I1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C2:F62"/>
  <sheetViews>
    <sheetView workbookViewId="0"/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226</v>
      </c>
      <c r="E2" t="s">
        <v>227</v>
      </c>
      <c r="F2" t="s">
        <v>228</v>
      </c>
    </row>
    <row r="3" spans="3:6" x14ac:dyDescent="0.2">
      <c r="C3" t="s">
        <v>165</v>
      </c>
      <c r="D3" t="s">
        <v>166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167</v>
      </c>
      <c r="D4" t="s">
        <v>168</v>
      </c>
      <c r="E4" t="str">
        <f t="shared" ref="E4:E60" si="0">UPPER(D4)</f>
        <v>UDODOV</v>
      </c>
      <c r="F4" t="str">
        <f t="shared" ref="F4:F60" si="1">E4&amp;" " &amp;C4</f>
        <v>UDODOV Yelysey</v>
      </c>
    </row>
    <row r="5" spans="3:6" x14ac:dyDescent="0.2">
      <c r="C5" t="s">
        <v>169</v>
      </c>
      <c r="D5" t="s">
        <v>170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131</v>
      </c>
      <c r="D6" t="s">
        <v>132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171</v>
      </c>
      <c r="D7" t="s">
        <v>225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172</v>
      </c>
      <c r="D8" t="s">
        <v>225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173</v>
      </c>
      <c r="D9" t="s">
        <v>174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175</v>
      </c>
      <c r="D10" t="s">
        <v>176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177</v>
      </c>
      <c r="D11" t="s">
        <v>178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179</v>
      </c>
      <c r="D12" t="s">
        <v>180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181</v>
      </c>
      <c r="D13" t="s">
        <v>180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182</v>
      </c>
      <c r="D14" t="s">
        <v>183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150</v>
      </c>
      <c r="D15" t="s">
        <v>151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148</v>
      </c>
      <c r="D16" t="s">
        <v>149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154</v>
      </c>
      <c r="D17" t="s">
        <v>153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152</v>
      </c>
      <c r="D18" t="s">
        <v>153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184</v>
      </c>
      <c r="D19" t="s">
        <v>146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145</v>
      </c>
      <c r="D20" t="s">
        <v>146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185</v>
      </c>
      <c r="D21" t="s">
        <v>186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187</v>
      </c>
      <c r="D22" t="s">
        <v>176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188</v>
      </c>
      <c r="D23" t="s">
        <v>146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173</v>
      </c>
      <c r="D24" t="s">
        <v>189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190</v>
      </c>
      <c r="D25" t="s">
        <v>191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192</v>
      </c>
      <c r="D26" t="s">
        <v>193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187</v>
      </c>
      <c r="D27" t="s">
        <v>139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137</v>
      </c>
      <c r="D28" t="s">
        <v>157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194</v>
      </c>
      <c r="D29" t="s">
        <v>195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196</v>
      </c>
      <c r="D30" t="s">
        <v>197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135</v>
      </c>
      <c r="D31" t="s">
        <v>136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129</v>
      </c>
      <c r="D32" t="s">
        <v>130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198</v>
      </c>
      <c r="D33" t="s">
        <v>199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133</v>
      </c>
      <c r="D34" t="s">
        <v>134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129</v>
      </c>
      <c r="D35" t="s">
        <v>200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201</v>
      </c>
      <c r="D36" t="s">
        <v>139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t="s">
        <v>202</v>
      </c>
      <c r="D37" t="s">
        <v>138</v>
      </c>
      <c r="E37" t="str">
        <f t="shared" si="0"/>
        <v>JANKOVIČ</v>
      </c>
      <c r="F37" t="str">
        <f t="shared" si="1"/>
        <v>JANKOVIČ Michael</v>
      </c>
    </row>
    <row r="38" spans="3:6" x14ac:dyDescent="0.2">
      <c r="C38" t="s">
        <v>127</v>
      </c>
      <c r="D38" t="s">
        <v>203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204</v>
      </c>
      <c r="D39" t="s">
        <v>205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128</v>
      </c>
      <c r="D40" t="s">
        <v>206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230</v>
      </c>
      <c r="D41" t="s">
        <v>140</v>
      </c>
      <c r="E41" t="str">
        <f t="shared" si="0"/>
        <v>KAPUSTOVÁ</v>
      </c>
      <c r="F41" t="str">
        <f t="shared" si="1"/>
        <v>KAPUSTOVÁ Adéla</v>
      </c>
    </row>
    <row r="42" spans="3:6" x14ac:dyDescent="0.2">
      <c r="C42" t="s">
        <v>123</v>
      </c>
      <c r="D42" t="s">
        <v>124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207</v>
      </c>
      <c r="D43" t="s">
        <v>208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145</v>
      </c>
      <c r="D44" t="s">
        <v>209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210</v>
      </c>
      <c r="D45" t="s">
        <v>211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212</v>
      </c>
      <c r="D46" t="s">
        <v>213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214</v>
      </c>
      <c r="D47" t="s">
        <v>215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216</v>
      </c>
      <c r="D48" t="s">
        <v>217</v>
      </c>
      <c r="E48" t="str">
        <f t="shared" si="0"/>
        <v>KATONÁKOVÁ</v>
      </c>
      <c r="F48" t="str">
        <f t="shared" si="1"/>
        <v>KATONÁKOVÁ Katarína</v>
      </c>
    </row>
    <row r="49" spans="3:6" x14ac:dyDescent="0.2">
      <c r="C49" t="s">
        <v>155</v>
      </c>
      <c r="D49" t="s">
        <v>218</v>
      </c>
      <c r="E49" t="str">
        <f t="shared" si="0"/>
        <v>SASKOVÁ</v>
      </c>
      <c r="F49" t="str">
        <f t="shared" si="1"/>
        <v>SASKOVÁ Viktória</v>
      </c>
    </row>
    <row r="50" spans="3:6" x14ac:dyDescent="0.2">
      <c r="C50" t="s">
        <v>219</v>
      </c>
      <c r="D50" t="s">
        <v>220</v>
      </c>
      <c r="E50" t="str">
        <f t="shared" si="0"/>
        <v>ZÁHRADNÍČEK</v>
      </c>
      <c r="F50" t="str">
        <f t="shared" si="1"/>
        <v>ZÁHRADNÍČEK Dušan</v>
      </c>
    </row>
    <row r="51" spans="3:6" x14ac:dyDescent="0.2">
      <c r="C51" t="s">
        <v>155</v>
      </c>
      <c r="D51" t="s">
        <v>221</v>
      </c>
      <c r="E51" t="str">
        <f t="shared" si="0"/>
        <v>SVOBODOVÁ</v>
      </c>
      <c r="F51" t="str">
        <f t="shared" si="1"/>
        <v>SVOBODOVÁ Viktória</v>
      </c>
    </row>
    <row r="52" spans="3:6" x14ac:dyDescent="0.2">
      <c r="C52" t="s">
        <v>143</v>
      </c>
      <c r="D52" t="s">
        <v>144</v>
      </c>
      <c r="E52" t="str">
        <f t="shared" si="0"/>
        <v>SIMON</v>
      </c>
      <c r="F52" t="str">
        <f t="shared" si="1"/>
        <v>SIMON Matej</v>
      </c>
    </row>
    <row r="53" spans="3:6" x14ac:dyDescent="0.2">
      <c r="C53" t="s">
        <v>222</v>
      </c>
      <c r="D53" t="s">
        <v>223</v>
      </c>
      <c r="E53" t="str">
        <f t="shared" si="0"/>
        <v>VANICKÝ</v>
      </c>
      <c r="F53" t="str">
        <f t="shared" si="1"/>
        <v>VANICKÝ Dárius</v>
      </c>
    </row>
    <row r="54" spans="3:6" x14ac:dyDescent="0.2">
      <c r="C54" t="s">
        <v>137</v>
      </c>
      <c r="D54" t="s">
        <v>224</v>
      </c>
      <c r="E54" t="str">
        <f t="shared" si="0"/>
        <v>DRAGOŠEK</v>
      </c>
      <c r="F54" t="str">
        <f t="shared" si="1"/>
        <v>DRAGOŠEK Michal</v>
      </c>
    </row>
    <row r="55" spans="3:6" x14ac:dyDescent="0.2">
      <c r="C55" t="s">
        <v>141</v>
      </c>
      <c r="D55" t="s">
        <v>142</v>
      </c>
      <c r="E55" t="str">
        <f t="shared" si="0"/>
        <v>MATUŠKA</v>
      </c>
      <c r="F55" t="str">
        <f t="shared" si="1"/>
        <v>MATUŠKA Jakub</v>
      </c>
    </row>
    <row r="56" spans="3:6" x14ac:dyDescent="0.2">
      <c r="C56" t="s">
        <v>137</v>
      </c>
      <c r="D56" t="s">
        <v>142</v>
      </c>
      <c r="E56" t="str">
        <f t="shared" si="0"/>
        <v>MATUŠKA</v>
      </c>
      <c r="F56" t="str">
        <f t="shared" si="1"/>
        <v>MATUŠKA Michal</v>
      </c>
    </row>
    <row r="57" spans="3:6" x14ac:dyDescent="0.2">
      <c r="C57" t="s">
        <v>125</v>
      </c>
      <c r="D57" t="s">
        <v>126</v>
      </c>
      <c r="E57" t="str">
        <f t="shared" si="0"/>
        <v>CVACH</v>
      </c>
      <c r="F57" t="str">
        <f t="shared" si="1"/>
        <v>CVACH Jonas</v>
      </c>
    </row>
    <row r="58" spans="3:6" x14ac:dyDescent="0.2">
      <c r="C58" t="s">
        <v>150</v>
      </c>
      <c r="D58" t="s">
        <v>151</v>
      </c>
      <c r="E58" t="str">
        <f t="shared" si="0"/>
        <v>STAVIARSKY</v>
      </c>
      <c r="F58" t="str">
        <f t="shared" si="1"/>
        <v>STAVIARSKY Lukáš</v>
      </c>
    </row>
    <row r="59" spans="3:6" x14ac:dyDescent="0.2">
      <c r="C59" t="s">
        <v>137</v>
      </c>
      <c r="D59" t="s">
        <v>147</v>
      </c>
      <c r="E59" t="str">
        <f t="shared" si="0"/>
        <v>SLÁVIK</v>
      </c>
      <c r="F59" t="str">
        <f t="shared" si="1"/>
        <v>SLÁVIK Michal</v>
      </c>
    </row>
    <row r="60" spans="3:6" x14ac:dyDescent="0.2">
      <c r="C60" t="s">
        <v>155</v>
      </c>
      <c r="D60" t="s">
        <v>156</v>
      </c>
      <c r="E60" t="str">
        <f t="shared" si="0"/>
        <v>VAYDOVÁ</v>
      </c>
      <c r="F60" t="str">
        <f t="shared" si="1"/>
        <v>VAYDOVÁ Viktória</v>
      </c>
    </row>
    <row r="61" spans="3:6" x14ac:dyDescent="0.2">
      <c r="C61" s="122" t="s">
        <v>244</v>
      </c>
      <c r="D61" s="118" t="s">
        <v>245</v>
      </c>
      <c r="E61" t="str">
        <f t="shared" ref="E61:E62" si="2">UPPER(D61)</f>
        <v>OLEJÁR</v>
      </c>
      <c r="F61" t="str">
        <f t="shared" ref="F61:F62" si="3">E61&amp;" " &amp;C61</f>
        <v>OLEJÁR Leo</v>
      </c>
    </row>
    <row r="62" spans="3:6" x14ac:dyDescent="0.2">
      <c r="C62" s="120" t="s">
        <v>246</v>
      </c>
      <c r="D62" s="118" t="s">
        <v>197</v>
      </c>
      <c r="E62" t="str">
        <f t="shared" si="2"/>
        <v>FABIÁNOVÁ</v>
      </c>
      <c r="F62" t="str">
        <f t="shared" si="3"/>
        <v>FABIÁNOVÁ Karolína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2025-11-02T20:39:47Z</dcterms:modified>
  <cp:category/>
</cp:coreProperties>
</file>